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firstSheet="1" activeTab="1"/>
  </bookViews>
  <sheets>
    <sheet name="на 01.07." sheetId="1" state="hidden" r:id="rId1"/>
    <sheet name="2020" sheetId="2" r:id="rId2"/>
    <sheet name="Лист2" sheetId="3" state="hidden" r:id="rId3"/>
    <sheet name="Лист3" sheetId="4" state="hidden" r:id="rId4"/>
    <sheet name="Лист4" sheetId="5" state="hidden" r:id="rId5"/>
  </sheets>
  <definedNames>
    <definedName name="Print_Area_0" localSheetId="1">'2020'!$C$1:$K$134</definedName>
    <definedName name="Print_Titles_0" localSheetId="1">'2020'!$4:$6</definedName>
    <definedName name="Print_Titles_0" localSheetId="0">'на 01.07.'!$4:$6</definedName>
    <definedName name="Print_Titles_0_0" localSheetId="1">'2020'!$4:$6</definedName>
    <definedName name="Print_Titles_0_0" localSheetId="0">'на 01.07.'!$4:$6</definedName>
    <definedName name="Print_Titles_0_0_0" localSheetId="1">'2020'!$4:$6</definedName>
    <definedName name="Print_Titles_0_0_0" localSheetId="0">'на 01.07.'!$4:$6</definedName>
    <definedName name="Print_Titles_0_0_0_0" localSheetId="1">'2020'!$4:$6</definedName>
    <definedName name="Print_Titles_0_0_0_0" localSheetId="0">'на 01.07.'!$4:$6</definedName>
    <definedName name="Print_Titles_0_0_0_0_0" localSheetId="1">'2020'!$4:$6</definedName>
    <definedName name="Print_Titles_0_0_0_0_0" localSheetId="0">'на 01.07.'!$4:$6</definedName>
    <definedName name="Print_Titles_0_0_0_0_0_0" localSheetId="1">'2020'!$4:$6</definedName>
    <definedName name="Print_Titles_0_0_0_0_0_0" localSheetId="0">'на 01.07.'!$4:$6</definedName>
    <definedName name="Print_Titles_0_0_0_0_0_0_0" localSheetId="1">'2020'!$4:$6</definedName>
    <definedName name="Print_Titles_0_0_0_0_0_0_0" localSheetId="0">'на 01.07.'!$4:$6</definedName>
    <definedName name="Print_Titles_0_0_0_0_0_0_0_0" localSheetId="1">'2020'!$4:$6</definedName>
    <definedName name="Print_Titles_0_0_0_0_0_0_0_0" localSheetId="0">'на 01.07.'!$4:$6</definedName>
    <definedName name="Print_Titles_0_0_0_0_0_0_0_0_0" localSheetId="1">'2020'!$4:$6</definedName>
    <definedName name="Print_Titles_0_0_0_0_0_0_0_0_0" localSheetId="0">'на 01.07.'!$4:$6</definedName>
    <definedName name="Print_Titles_0_0_0_0_0_0_0_0_0_0" localSheetId="1">'2020'!$4:$6</definedName>
    <definedName name="Print_Titles_0_0_0_0_0_0_0_0_0_0" localSheetId="0">'на 01.07.'!$4:$6</definedName>
    <definedName name="Print_Titles_0_0_0_0_0_0_0_0_0_0_0" localSheetId="1">'2020'!$4:$6</definedName>
    <definedName name="Print_Titles_0_0_0_0_0_0_0_0_0_0_0" localSheetId="0">'на 01.07.'!$4:$6</definedName>
    <definedName name="Print_Titles_0_0_0_0_0_0_0_0_0_0_0_0" localSheetId="1">'2020'!$4:$6</definedName>
    <definedName name="Print_Titles_0_0_0_0_0_0_0_0_0_0_0_0" localSheetId="0">'на 01.07.'!$4:$6</definedName>
    <definedName name="Print_Titles_0_0_0_0_0_0_0_0_0_0_0_0_0" localSheetId="1">'2020'!$4:$6</definedName>
    <definedName name="Print_Titles_0_0_0_0_0_0_0_0_0_0_0_0_0" localSheetId="0">'на 01.07.'!$4:$6</definedName>
    <definedName name="Print_Titles_0_0_0_0_0_0_0_0_0_0_0_0_0_0" localSheetId="1">'2020'!$4:$6</definedName>
    <definedName name="Print_Titles_0_0_0_0_0_0_0_0_0_0_0_0_0_0" localSheetId="0">'на 01.07.'!$4:$6</definedName>
    <definedName name="Print_Titles_0_0_0_0_0_0_0_0_0_0_0_0_0_0_0" localSheetId="1">'2020'!$4:$6</definedName>
    <definedName name="Print_Titles_0_0_0_0_0_0_0_0_0_0_0_0_0_0_0" localSheetId="0">'на 01.07.'!$4:$6</definedName>
    <definedName name="Z_10B69522_62AE_4313_859A_9E4F497E803C_.wvu.Cols" localSheetId="1">'2020'!$A:$B,'2020'!$E:$E,'2020'!$M:$M</definedName>
    <definedName name="Z_10B69522_62AE_4313_859A_9E4F497E803C_.wvu.Cols" localSheetId="0">'на 01.07.'!$A:$B,'на 01.07.'!$F:$F</definedName>
    <definedName name="Z_10B69522_62AE_4313_859A_9E4F497E803C_.wvu.PrintArea" localSheetId="0">'на 01.07.'!$A$4:$L$175</definedName>
    <definedName name="Z_10B69522_62AE_4313_859A_9E4F497E803C_.wvu.PrintTitles" localSheetId="1">'2020'!$4:$6</definedName>
    <definedName name="Z_10B69522_62AE_4313_859A_9E4F497E803C_.wvu.PrintTitles" localSheetId="0">'на 01.07.'!$4:$6</definedName>
    <definedName name="Z_10B69522_62AE_4313_859A_9E4F497E803C_.wvu.Rows" localSheetId="1">'2020'!#REF!,'2020'!#REF!,'2020'!#REF!,'2020'!#REF!</definedName>
    <definedName name="Z_2158CA70_799D_4BB3_A14D_CE651C5FDF72_.wvu.Cols" localSheetId="1" hidden="1">'2020'!$A:$B,'2020'!$E:$E</definedName>
    <definedName name="Z_2158CA70_799D_4BB3_A14D_CE651C5FDF72_.wvu.Cols" localSheetId="0" hidden="1">'на 01.07.'!$A:$B,'на 01.07.'!$F:$F</definedName>
    <definedName name="Z_2158CA70_799D_4BB3_A14D_CE651C5FDF72_.wvu.PrintArea" localSheetId="1" hidden="1">'2020'!$C$1:$L$136</definedName>
    <definedName name="Z_2158CA70_799D_4BB3_A14D_CE651C5FDF72_.wvu.PrintArea" localSheetId="0" hidden="1">'на 01.07.'!$A$4:$L$175</definedName>
    <definedName name="Z_2158CA70_799D_4BB3_A14D_CE651C5FDF72_.wvu.PrintTitles" localSheetId="1" hidden="1">'2020'!$4:$6</definedName>
    <definedName name="Z_2158CA70_799D_4BB3_A14D_CE651C5FDF72_.wvu.PrintTitles" localSheetId="0" hidden="1">'на 01.07.'!$4:$6</definedName>
    <definedName name="Z_3FB72F59_1B98_45E7_AB8D_8EFF6AD4BF11_.wvu.Cols" localSheetId="1" hidden="1">'2020'!$A:$B,'2020'!$E:$E</definedName>
    <definedName name="Z_3FB72F59_1B98_45E7_AB8D_8EFF6AD4BF11_.wvu.Cols" localSheetId="0" hidden="1">'на 01.07.'!$A:$B,'на 01.07.'!$F:$F</definedName>
    <definedName name="Z_3FB72F59_1B98_45E7_AB8D_8EFF6AD4BF11_.wvu.PrintArea" localSheetId="1" hidden="1">'2020'!$C$1:$L$138</definedName>
    <definedName name="Z_3FB72F59_1B98_45E7_AB8D_8EFF6AD4BF11_.wvu.PrintArea" localSheetId="0" hidden="1">'на 01.07.'!$A$4:$L$175</definedName>
    <definedName name="Z_3FB72F59_1B98_45E7_AB8D_8EFF6AD4BF11_.wvu.PrintTitles" localSheetId="1" hidden="1">'2020'!$4:$6</definedName>
    <definedName name="Z_3FB72F59_1B98_45E7_AB8D_8EFF6AD4BF11_.wvu.PrintTitles" localSheetId="0" hidden="1">'на 01.07.'!$4:$6</definedName>
    <definedName name="Z_4E69F3DB_55EF_402E_B654_EB5E14AA90F9_.wvu.Cols" localSheetId="1">'2020'!$A:$B,'2020'!$E:$E</definedName>
    <definedName name="Z_4E69F3DB_55EF_402E_B654_EB5E14AA90F9_.wvu.Cols" localSheetId="0">'на 01.07.'!$A:$B,'на 01.07.'!$F:$F</definedName>
    <definedName name="Z_4E69F3DB_55EF_402E_B654_EB5E14AA90F9_.wvu.PrintArea" localSheetId="1">'2020'!$C$1:$K$134</definedName>
    <definedName name="Z_4E69F3DB_55EF_402E_B654_EB5E14AA90F9_.wvu.PrintArea" localSheetId="0">'на 01.07.'!$A$4:$L$175</definedName>
    <definedName name="Z_4E69F3DB_55EF_402E_B654_EB5E14AA90F9_.wvu.PrintTitles" localSheetId="1">'2020'!$4:$6</definedName>
    <definedName name="Z_4E69F3DB_55EF_402E_B654_EB5E14AA90F9_.wvu.PrintTitles" localSheetId="0">'на 01.07.'!$4:$6</definedName>
    <definedName name="Z_59B1F92E_3080_4B3C_AB43_7CBA0A8FFB6D_.wvu.Cols" localSheetId="1">'2020'!$A:$B,'2020'!$E:$E</definedName>
    <definedName name="Z_59B1F92E_3080_4B3C_AB43_7CBA0A8FFB6D_.wvu.Cols" localSheetId="0">'на 01.07.'!$A:$B,'на 01.07.'!$F:$F</definedName>
    <definedName name="Z_59B1F92E_3080_4B3C_AB43_7CBA0A8FFB6D_.wvu.PrintArea" localSheetId="1">'2020'!$C$1:$K$134</definedName>
    <definedName name="Z_59B1F92E_3080_4B3C_AB43_7CBA0A8FFB6D_.wvu.PrintArea" localSheetId="0">'на 01.07.'!$A$4:$L$175</definedName>
    <definedName name="Z_59B1F92E_3080_4B3C_AB43_7CBA0A8FFB6D_.wvu.PrintTitles" localSheetId="1">'2020'!$4:$6</definedName>
    <definedName name="Z_59B1F92E_3080_4B3C_AB43_7CBA0A8FFB6D_.wvu.PrintTitles" localSheetId="0">'на 01.07.'!$4:$6</definedName>
    <definedName name="Z_73725B44_0E88_4E9B_9F1A_2D0C56351361_.wvu.Cols" localSheetId="1">'2020'!$A:$B,'2020'!$E:$E</definedName>
    <definedName name="Z_73725B44_0E88_4E9B_9F1A_2D0C56351361_.wvu.Cols" localSheetId="0">'на 01.07.'!$A:$B,'на 01.07.'!$F:$F</definedName>
    <definedName name="Z_73725B44_0E88_4E9B_9F1A_2D0C56351361_.wvu.PrintArea" localSheetId="1">'2020'!$C$1:$L$136</definedName>
    <definedName name="Z_73725B44_0E88_4E9B_9F1A_2D0C56351361_.wvu.PrintArea" localSheetId="0">'на 01.07.'!$A$4:$L$175</definedName>
    <definedName name="Z_73725B44_0E88_4E9B_9F1A_2D0C56351361_.wvu.PrintTitles" localSheetId="1">'2020'!$4:$6</definedName>
    <definedName name="Z_73725B44_0E88_4E9B_9F1A_2D0C56351361_.wvu.PrintTitles" localSheetId="0">'на 01.07.'!$4:$6</definedName>
    <definedName name="Z_B3CB5D73_2EE9_4DF4_8F46_8251E8EB0BA5_.wvu.Cols" localSheetId="1">'2020'!$A:$B,'2020'!$E:$E</definedName>
    <definedName name="Z_B3CB5D73_2EE9_4DF4_8F46_8251E8EB0BA5_.wvu.Cols" localSheetId="0">'на 01.07.'!$A:$B,'на 01.07.'!$F:$F</definedName>
    <definedName name="Z_B3CB5D73_2EE9_4DF4_8F46_8251E8EB0BA5_.wvu.PrintArea" localSheetId="1">'2020'!$C$1:$L$136</definedName>
    <definedName name="Z_B3CB5D73_2EE9_4DF4_8F46_8251E8EB0BA5_.wvu.PrintArea" localSheetId="0">'на 01.07.'!$A$4:$L$175</definedName>
    <definedName name="Z_B3CB5D73_2EE9_4DF4_8F46_8251E8EB0BA5_.wvu.PrintTitles" localSheetId="1">'2020'!$4:$6</definedName>
    <definedName name="Z_B3CB5D73_2EE9_4DF4_8F46_8251E8EB0BA5_.wvu.PrintTitles" localSheetId="0">'на 01.07.'!$4:$6</definedName>
    <definedName name="Z_B7EF8E8E_0A32_453C_9F20_38F4E88467B3_.wvu.Cols" localSheetId="1" hidden="1">'2020'!$A:$B,'2020'!$E:$E</definedName>
    <definedName name="Z_B7EF8E8E_0A32_453C_9F20_38F4E88467B3_.wvu.Cols" localSheetId="0" hidden="1">'на 01.07.'!$A:$B,'на 01.07.'!$F:$F</definedName>
    <definedName name="Z_B7EF8E8E_0A32_453C_9F20_38F4E88467B3_.wvu.PrintArea" localSheetId="1" hidden="1">'2020'!$C$1:$L$138</definedName>
    <definedName name="Z_B7EF8E8E_0A32_453C_9F20_38F4E88467B3_.wvu.PrintArea" localSheetId="0" hidden="1">'на 01.07.'!$A$4:$L$175</definedName>
    <definedName name="Z_B7EF8E8E_0A32_453C_9F20_38F4E88467B3_.wvu.PrintTitles" localSheetId="1" hidden="1">'2020'!$4:$6</definedName>
    <definedName name="Z_B7EF8E8E_0A32_453C_9F20_38F4E88467B3_.wvu.PrintTitles" localSheetId="0" hidden="1">'на 01.07.'!$4:$6</definedName>
    <definedName name="Z_EDED9BCA_CA73_410B_AD6C_EB75BF6ABD57_.wvu.Cols" localSheetId="1">'2020'!$A:$B,'2020'!$E:$E</definedName>
    <definedName name="Z_EDED9BCA_CA73_410B_AD6C_EB75BF6ABD57_.wvu.Cols" localSheetId="0">'на 01.07.'!$A:$B,'на 01.07.'!$F:$F</definedName>
    <definedName name="Z_EDED9BCA_CA73_410B_AD6C_EB75BF6ABD57_.wvu.PrintArea" localSheetId="1">'2020'!$C$1:$K$134</definedName>
    <definedName name="Z_EDED9BCA_CA73_410B_AD6C_EB75BF6ABD57_.wvu.PrintArea" localSheetId="0">'на 01.07.'!$A$4:$L$175</definedName>
    <definedName name="Z_EDED9BCA_CA73_410B_AD6C_EB75BF6ABD57_.wvu.PrintTitles" localSheetId="1">'2020'!$4:$6</definedName>
    <definedName name="Z_EDED9BCA_CA73_410B_AD6C_EB75BF6ABD57_.wvu.PrintTitles" localSheetId="0">'на 01.07.'!$4:$6</definedName>
    <definedName name="_xlnm.Print_Titles" localSheetId="1">'2020'!$4:$6</definedName>
    <definedName name="_xlnm.Print_Titles" localSheetId="0">'на 01.07.'!$4:$6</definedName>
    <definedName name="_xlnm.Print_Area" localSheetId="1">'2020'!$C$1:$L$138</definedName>
    <definedName name="_xlnm.Print_Area" localSheetId="0">'на 01.07.'!$A$4:$L$175</definedName>
  </definedNames>
  <calcPr calcId="145621"/>
  <customWorkbookViews>
    <customWorkbookView name="Бобрецова Наталья Геннадьевна - Личное представление" guid="{3FB72F59-1B98-45E7-AB8D-8EFF6AD4BF11}" mergeInterval="0" personalView="1" maximized="1" windowWidth="1596" windowHeight="743" tabRatio="500" activeSheetId="2"/>
    <customWorkbookView name="Зыкова Елена Юрьевна - Личное представление" guid="{2158CA70-799D-4BB3-A14D-CE651C5FDF72}" mergeInterval="0" personalView="1" maximized="1" windowWidth="1596" windowHeight="685" tabRatio="500" activeSheetId="2"/>
    <customWorkbookView name="Орлова Татьяна Олеговна - Личное представление" guid="{B7EF8E8E-0A32-453C-9F20-38F4E88467B3}" mergeInterval="0" personalView="1" maximized="1" windowWidth="1276" windowHeight="779" tabRatio="500" activeSheetId="2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9" i="2" l="1"/>
  <c r="J119" i="2"/>
  <c r="I119" i="2"/>
  <c r="G119" i="2"/>
  <c r="F119" i="2"/>
  <c r="H136" i="2" l="1"/>
  <c r="F136" i="2"/>
  <c r="H135" i="2"/>
  <c r="K134" i="2"/>
  <c r="K133" i="2" s="1"/>
  <c r="J134" i="2"/>
  <c r="J133" i="2" s="1"/>
  <c r="I134" i="2"/>
  <c r="I133" i="2" s="1"/>
  <c r="G134" i="2"/>
  <c r="G133" i="2" s="1"/>
  <c r="F134" i="2"/>
  <c r="F133" i="2" s="1"/>
  <c r="H132" i="2"/>
  <c r="H131" i="2"/>
  <c r="H130" i="2"/>
  <c r="H128" i="2"/>
  <c r="H127" i="2"/>
  <c r="K126" i="2"/>
  <c r="J126" i="2"/>
  <c r="I126" i="2"/>
  <c r="G126" i="2"/>
  <c r="F126" i="2"/>
  <c r="H125" i="2"/>
  <c r="F124" i="2"/>
  <c r="H124" i="2" s="1"/>
  <c r="F123" i="2"/>
  <c r="H123" i="2" s="1"/>
  <c r="H122" i="2"/>
  <c r="F122" i="2"/>
  <c r="F121" i="2"/>
  <c r="I120" i="2"/>
  <c r="F120" i="2"/>
  <c r="H120" i="2" s="1"/>
  <c r="H118" i="2"/>
  <c r="H117" i="2"/>
  <c r="K116" i="2"/>
  <c r="J116" i="2"/>
  <c r="I116" i="2"/>
  <c r="G116" i="2"/>
  <c r="G115" i="2" s="1"/>
  <c r="G114" i="2" s="1"/>
  <c r="F116" i="2"/>
  <c r="K112" i="2"/>
  <c r="K111" i="2" s="1"/>
  <c r="J112" i="2"/>
  <c r="J111" i="2" s="1"/>
  <c r="I112" i="2"/>
  <c r="I111" i="2" s="1"/>
  <c r="H112" i="2"/>
  <c r="H111" i="2" s="1"/>
  <c r="G112" i="2"/>
  <c r="G111" i="2" s="1"/>
  <c r="F112" i="2"/>
  <c r="F111" i="2" s="1"/>
  <c r="J110" i="2"/>
  <c r="K110" i="2" s="1"/>
  <c r="K109" i="2" s="1"/>
  <c r="I109" i="2"/>
  <c r="H109" i="2"/>
  <c r="G109" i="2"/>
  <c r="F109" i="2"/>
  <c r="J108" i="2"/>
  <c r="K108" i="2" s="1"/>
  <c r="J107" i="2"/>
  <c r="J106" i="2" s="1"/>
  <c r="I106" i="2"/>
  <c r="H106" i="2"/>
  <c r="G106" i="2"/>
  <c r="F106" i="2"/>
  <c r="I105" i="2"/>
  <c r="I104" i="2" s="1"/>
  <c r="H104" i="2"/>
  <c r="G104" i="2"/>
  <c r="F104" i="2"/>
  <c r="J103" i="2"/>
  <c r="K103" i="2" s="1"/>
  <c r="K102" i="2" s="1"/>
  <c r="I102" i="2"/>
  <c r="H102" i="2"/>
  <c r="G102" i="2"/>
  <c r="F102" i="2"/>
  <c r="J101" i="2"/>
  <c r="K101" i="2" s="1"/>
  <c r="I100" i="2"/>
  <c r="J100" i="2" s="1"/>
  <c r="H99" i="2"/>
  <c r="H98" i="2" s="1"/>
  <c r="G99" i="2"/>
  <c r="G98" i="2" s="1"/>
  <c r="F99" i="2"/>
  <c r="F98" i="2" s="1"/>
  <c r="J97" i="2"/>
  <c r="K97" i="2" s="1"/>
  <c r="J96" i="2"/>
  <c r="J95" i="2" s="1"/>
  <c r="I95" i="2"/>
  <c r="H95" i="2"/>
  <c r="G95" i="2"/>
  <c r="F95" i="2"/>
  <c r="J94" i="2"/>
  <c r="K94" i="2" s="1"/>
  <c r="H94" i="2"/>
  <c r="J93" i="2"/>
  <c r="K93" i="2" s="1"/>
  <c r="J92" i="2"/>
  <c r="K92" i="2" s="1"/>
  <c r="I91" i="2"/>
  <c r="H91" i="2"/>
  <c r="G91" i="2"/>
  <c r="F91" i="2"/>
  <c r="J90" i="2"/>
  <c r="K90" i="2" s="1"/>
  <c r="J89" i="2"/>
  <c r="I88" i="2"/>
  <c r="H88" i="2"/>
  <c r="G88" i="2"/>
  <c r="F88" i="2"/>
  <c r="J86" i="2"/>
  <c r="J85" i="2" s="1"/>
  <c r="J84" i="2" s="1"/>
  <c r="I85" i="2"/>
  <c r="I84" i="2" s="1"/>
  <c r="H85" i="2"/>
  <c r="H84" i="2" s="1"/>
  <c r="G85" i="2"/>
  <c r="G84" i="2" s="1"/>
  <c r="F85" i="2"/>
  <c r="F84" i="2" s="1"/>
  <c r="K82" i="2"/>
  <c r="K81" i="2" s="1"/>
  <c r="J82" i="2"/>
  <c r="J81" i="2" s="1"/>
  <c r="J77" i="2" s="1"/>
  <c r="I82" i="2"/>
  <c r="I81" i="2" s="1"/>
  <c r="H82" i="2"/>
  <c r="H81" i="2" s="1"/>
  <c r="G82" i="2"/>
  <c r="G81" i="2" s="1"/>
  <c r="F82" i="2"/>
  <c r="F81" i="2" s="1"/>
  <c r="K79" i="2"/>
  <c r="J79" i="2"/>
  <c r="J78" i="2" s="1"/>
  <c r="I79" i="2"/>
  <c r="I78" i="2" s="1"/>
  <c r="H79" i="2"/>
  <c r="G79" i="2"/>
  <c r="F79" i="2"/>
  <c r="F78" i="2" s="1"/>
  <c r="K78" i="2"/>
  <c r="H78" i="2"/>
  <c r="G78" i="2"/>
  <c r="J76" i="2"/>
  <c r="J75" i="2" s="1"/>
  <c r="J74" i="2" s="1"/>
  <c r="I75" i="2"/>
  <c r="I74" i="2" s="1"/>
  <c r="H75" i="2"/>
  <c r="H74" i="2" s="1"/>
  <c r="G75" i="2"/>
  <c r="G74" i="2" s="1"/>
  <c r="F75" i="2"/>
  <c r="F74" i="2" s="1"/>
  <c r="J73" i="2"/>
  <c r="I72" i="2"/>
  <c r="I71" i="2" s="1"/>
  <c r="H72" i="2"/>
  <c r="H71" i="2" s="1"/>
  <c r="G72" i="2"/>
  <c r="G71" i="2" s="1"/>
  <c r="F72" i="2"/>
  <c r="F71" i="2" s="1"/>
  <c r="I69" i="2"/>
  <c r="J69" i="2" s="1"/>
  <c r="K69" i="2" s="1"/>
  <c r="J68" i="2"/>
  <c r="K68" i="2" s="1"/>
  <c r="J67" i="2"/>
  <c r="H66" i="2"/>
  <c r="H63" i="2" s="1"/>
  <c r="H62" i="2" s="1"/>
  <c r="G66" i="2"/>
  <c r="F66" i="2"/>
  <c r="F63" i="2" s="1"/>
  <c r="F62" i="2" s="1"/>
  <c r="I65" i="2"/>
  <c r="J65" i="2" s="1"/>
  <c r="K65" i="2" s="1"/>
  <c r="I64" i="2"/>
  <c r="G63" i="2"/>
  <c r="G62" i="2" s="1"/>
  <c r="K61" i="2"/>
  <c r="K60" i="2" s="1"/>
  <c r="K59" i="2" s="1"/>
  <c r="J61" i="2"/>
  <c r="I61" i="2"/>
  <c r="I60" i="2" s="1"/>
  <c r="I59" i="2" s="1"/>
  <c r="J60" i="2"/>
  <c r="J59" i="2" s="1"/>
  <c r="H60" i="2"/>
  <c r="H59" i="2" s="1"/>
  <c r="G60" i="2"/>
  <c r="G59" i="2" s="1"/>
  <c r="F60" i="2"/>
  <c r="F59" i="2" s="1"/>
  <c r="K57" i="2"/>
  <c r="K56" i="2" s="1"/>
  <c r="J57" i="2"/>
  <c r="J56" i="2" s="1"/>
  <c r="I57" i="2"/>
  <c r="H57" i="2"/>
  <c r="H56" i="2" s="1"/>
  <c r="G57" i="2"/>
  <c r="G56" i="2" s="1"/>
  <c r="F57" i="2"/>
  <c r="F56" i="2" s="1"/>
  <c r="I56" i="2"/>
  <c r="H55" i="2"/>
  <c r="H54" i="2" s="1"/>
  <c r="K54" i="2"/>
  <c r="J54" i="2"/>
  <c r="I54" i="2"/>
  <c r="G54" i="2"/>
  <c r="F54" i="2"/>
  <c r="H53" i="2"/>
  <c r="H52" i="2" s="1"/>
  <c r="K52" i="2"/>
  <c r="J52" i="2"/>
  <c r="I52" i="2"/>
  <c r="G52" i="2"/>
  <c r="F52" i="2"/>
  <c r="K50" i="2"/>
  <c r="J50" i="2"/>
  <c r="I50" i="2"/>
  <c r="H50" i="2"/>
  <c r="G50" i="2"/>
  <c r="F50" i="2"/>
  <c r="K46" i="2"/>
  <c r="K45" i="2" s="1"/>
  <c r="J46" i="2"/>
  <c r="J45" i="2" s="1"/>
  <c r="I46" i="2"/>
  <c r="H46" i="2"/>
  <c r="G46" i="2"/>
  <c r="G45" i="2" s="1"/>
  <c r="F46" i="2"/>
  <c r="F45" i="2" s="1"/>
  <c r="I45" i="2"/>
  <c r="H45" i="2"/>
  <c r="J44" i="2"/>
  <c r="J43" i="2" s="1"/>
  <c r="I43" i="2"/>
  <c r="H43" i="2"/>
  <c r="G43" i="2"/>
  <c r="F43" i="2"/>
  <c r="K41" i="2"/>
  <c r="K40" i="2" s="1"/>
  <c r="J40" i="2"/>
  <c r="I40" i="2"/>
  <c r="H40" i="2"/>
  <c r="G40" i="2"/>
  <c r="F40" i="2"/>
  <c r="K39" i="2"/>
  <c r="K38" i="2" s="1"/>
  <c r="J38" i="2"/>
  <c r="I38" i="2"/>
  <c r="H38" i="2"/>
  <c r="G38" i="2"/>
  <c r="F38" i="2"/>
  <c r="K36" i="2"/>
  <c r="K35" i="2" s="1"/>
  <c r="J35" i="2"/>
  <c r="I35" i="2"/>
  <c r="H35" i="2"/>
  <c r="G35" i="2"/>
  <c r="F35" i="2"/>
  <c r="K33" i="2"/>
  <c r="K32" i="2" s="1"/>
  <c r="J32" i="2"/>
  <c r="I32" i="2"/>
  <c r="H32" i="2"/>
  <c r="G32" i="2"/>
  <c r="F32" i="2"/>
  <c r="K31" i="2"/>
  <c r="K30" i="2" s="1"/>
  <c r="J30" i="2"/>
  <c r="I30" i="2"/>
  <c r="H30" i="2"/>
  <c r="G30" i="2"/>
  <c r="F30" i="2"/>
  <c r="J29" i="2"/>
  <c r="K29" i="2" s="1"/>
  <c r="K28" i="2"/>
  <c r="I27" i="2"/>
  <c r="H27" i="2"/>
  <c r="G27" i="2"/>
  <c r="F27" i="2"/>
  <c r="K26" i="2"/>
  <c r="K25" i="2" s="1"/>
  <c r="J25" i="2"/>
  <c r="I25" i="2"/>
  <c r="H25" i="2"/>
  <c r="G25" i="2"/>
  <c r="F25" i="2"/>
  <c r="I24" i="2"/>
  <c r="J24" i="2" s="1"/>
  <c r="K23" i="2"/>
  <c r="H22" i="2"/>
  <c r="H21" i="2" s="1"/>
  <c r="G22" i="2"/>
  <c r="F22" i="2"/>
  <c r="F21" i="2" s="1"/>
  <c r="J18" i="2"/>
  <c r="K18" i="2" s="1"/>
  <c r="I18" i="2"/>
  <c r="K17" i="2"/>
  <c r="J16" i="2"/>
  <c r="I16" i="2"/>
  <c r="I15" i="2"/>
  <c r="I14" i="2" s="1"/>
  <c r="H15" i="2"/>
  <c r="H14" i="2" s="1"/>
  <c r="G15" i="2"/>
  <c r="G14" i="2" s="1"/>
  <c r="F15" i="2"/>
  <c r="F14" i="2" s="1"/>
  <c r="J13" i="2"/>
  <c r="K13" i="2" s="1"/>
  <c r="J12" i="2"/>
  <c r="K12" i="2" s="1"/>
  <c r="I11" i="2"/>
  <c r="I10" i="2" s="1"/>
  <c r="I9" i="2" s="1"/>
  <c r="H10" i="2"/>
  <c r="H9" i="2" s="1"/>
  <c r="G10" i="2"/>
  <c r="G9" i="2" s="1"/>
  <c r="F10" i="2"/>
  <c r="F9" i="2" s="1"/>
  <c r="L174" i="1"/>
  <c r="K174" i="1"/>
  <c r="J174" i="1"/>
  <c r="I174" i="1"/>
  <c r="G174" i="1"/>
  <c r="L172" i="1"/>
  <c r="K172" i="1"/>
  <c r="K171" i="1" s="1"/>
  <c r="J172" i="1"/>
  <c r="I172" i="1"/>
  <c r="H172" i="1"/>
  <c r="H171" i="1" s="1"/>
  <c r="G172" i="1"/>
  <c r="G171" i="1" s="1"/>
  <c r="L169" i="1"/>
  <c r="K169" i="1"/>
  <c r="J169" i="1"/>
  <c r="I169" i="1"/>
  <c r="H169" i="1"/>
  <c r="G169" i="1"/>
  <c r="L167" i="1"/>
  <c r="K167" i="1"/>
  <c r="J167" i="1"/>
  <c r="I167" i="1"/>
  <c r="H167" i="1"/>
  <c r="G167" i="1"/>
  <c r="L165" i="1"/>
  <c r="K165" i="1"/>
  <c r="J165" i="1"/>
  <c r="I165" i="1"/>
  <c r="H165" i="1"/>
  <c r="G165" i="1"/>
  <c r="L163" i="1"/>
  <c r="K163" i="1"/>
  <c r="J163" i="1"/>
  <c r="I163" i="1"/>
  <c r="H163" i="1"/>
  <c r="G163" i="1"/>
  <c r="L160" i="1"/>
  <c r="L159" i="1" s="1"/>
  <c r="K160" i="1"/>
  <c r="K159" i="1" s="1"/>
  <c r="J160" i="1"/>
  <c r="J159" i="1" s="1"/>
  <c r="I160" i="1"/>
  <c r="I159" i="1" s="1"/>
  <c r="H160" i="1"/>
  <c r="H159" i="1" s="1"/>
  <c r="G160" i="1"/>
  <c r="G159" i="1" s="1"/>
  <c r="L152" i="1"/>
  <c r="K152" i="1"/>
  <c r="J152" i="1"/>
  <c r="I152" i="1"/>
  <c r="H152" i="1"/>
  <c r="G152" i="1"/>
  <c r="L149" i="1"/>
  <c r="L148" i="1" s="1"/>
  <c r="K149" i="1"/>
  <c r="K148" i="1" s="1"/>
  <c r="J149" i="1"/>
  <c r="J148" i="1" s="1"/>
  <c r="I149" i="1"/>
  <c r="I148" i="1" s="1"/>
  <c r="H149" i="1"/>
  <c r="H148" i="1" s="1"/>
  <c r="G149" i="1"/>
  <c r="G148" i="1" s="1"/>
  <c r="L146" i="1"/>
  <c r="K146" i="1"/>
  <c r="J146" i="1"/>
  <c r="I146" i="1"/>
  <c r="H146" i="1"/>
  <c r="G146" i="1"/>
  <c r="L144" i="1"/>
  <c r="K144" i="1"/>
  <c r="J144" i="1"/>
  <c r="I144" i="1"/>
  <c r="H144" i="1"/>
  <c r="G144" i="1"/>
  <c r="L142" i="1"/>
  <c r="K142" i="1"/>
  <c r="J142" i="1"/>
  <c r="I142" i="1"/>
  <c r="H142" i="1"/>
  <c r="G142" i="1"/>
  <c r="L140" i="1"/>
  <c r="K140" i="1"/>
  <c r="J140" i="1"/>
  <c r="I140" i="1"/>
  <c r="H140" i="1"/>
  <c r="G140" i="1"/>
  <c r="L137" i="1"/>
  <c r="L136" i="1" s="1"/>
  <c r="K137" i="1"/>
  <c r="K136" i="1" s="1"/>
  <c r="J137" i="1"/>
  <c r="J136" i="1" s="1"/>
  <c r="I137" i="1"/>
  <c r="I136" i="1" s="1"/>
  <c r="H137" i="1"/>
  <c r="H136" i="1" s="1"/>
  <c r="G137" i="1"/>
  <c r="G136" i="1" s="1"/>
  <c r="L133" i="1"/>
  <c r="K133" i="1"/>
  <c r="J133" i="1"/>
  <c r="I133" i="1"/>
  <c r="H133" i="1"/>
  <c r="G133" i="1"/>
  <c r="L132" i="1"/>
  <c r="K132" i="1"/>
  <c r="J132" i="1"/>
  <c r="I132" i="1"/>
  <c r="H132" i="1"/>
  <c r="H131" i="1" s="1"/>
  <c r="G132" i="1"/>
  <c r="I129" i="1"/>
  <c r="L128" i="1"/>
  <c r="K128" i="1"/>
  <c r="J128" i="1"/>
  <c r="H128" i="1"/>
  <c r="G128" i="1"/>
  <c r="L126" i="1"/>
  <c r="K126" i="1"/>
  <c r="J126" i="1"/>
  <c r="I126" i="1"/>
  <c r="I125" i="1" s="1"/>
  <c r="H126" i="1"/>
  <c r="G126" i="1"/>
  <c r="L123" i="1"/>
  <c r="K123" i="1"/>
  <c r="J123" i="1"/>
  <c r="H123" i="1"/>
  <c r="G123" i="1"/>
  <c r="G118" i="1" s="1"/>
  <c r="L121" i="1"/>
  <c r="K121" i="1"/>
  <c r="J121" i="1"/>
  <c r="I121" i="1"/>
  <c r="I118" i="1" s="1"/>
  <c r="H121" i="1"/>
  <c r="G121" i="1"/>
  <c r="L113" i="1"/>
  <c r="L112" i="1" s="1"/>
  <c r="K113" i="1"/>
  <c r="K112" i="1" s="1"/>
  <c r="J113" i="1"/>
  <c r="I113" i="1"/>
  <c r="H113" i="1"/>
  <c r="H112" i="1" s="1"/>
  <c r="G113" i="1"/>
  <c r="G112" i="1" s="1"/>
  <c r="J112" i="1"/>
  <c r="I112" i="1"/>
  <c r="L110" i="1"/>
  <c r="K110" i="1"/>
  <c r="J110" i="1"/>
  <c r="I110" i="1"/>
  <c r="H110" i="1"/>
  <c r="G110" i="1"/>
  <c r="L108" i="1"/>
  <c r="K108" i="1"/>
  <c r="J108" i="1"/>
  <c r="J104" i="1" s="1"/>
  <c r="I108" i="1"/>
  <c r="H108" i="1"/>
  <c r="G108" i="1"/>
  <c r="L105" i="1"/>
  <c r="K105" i="1"/>
  <c r="J105" i="1"/>
  <c r="I105" i="1"/>
  <c r="H105" i="1"/>
  <c r="G105" i="1"/>
  <c r="L97" i="1"/>
  <c r="K97" i="1"/>
  <c r="J97" i="1"/>
  <c r="I97" i="1"/>
  <c r="H97" i="1"/>
  <c r="G97" i="1"/>
  <c r="L94" i="1"/>
  <c r="L93" i="1" s="1"/>
  <c r="K94" i="1"/>
  <c r="K93" i="1" s="1"/>
  <c r="J94" i="1"/>
  <c r="I94" i="1"/>
  <c r="H94" i="1"/>
  <c r="H93" i="1" s="1"/>
  <c r="G94" i="1"/>
  <c r="G93" i="1" s="1"/>
  <c r="J93" i="1"/>
  <c r="I93" i="1"/>
  <c r="L91" i="1"/>
  <c r="L90" i="1" s="1"/>
  <c r="K91" i="1"/>
  <c r="K90" i="1" s="1"/>
  <c r="J91" i="1"/>
  <c r="I91" i="1"/>
  <c r="H91" i="1"/>
  <c r="H90" i="1" s="1"/>
  <c r="G91" i="1"/>
  <c r="G90" i="1" s="1"/>
  <c r="J90" i="1"/>
  <c r="I90" i="1"/>
  <c r="L88" i="1"/>
  <c r="K88" i="1"/>
  <c r="J88" i="1"/>
  <c r="I88" i="1"/>
  <c r="H88" i="1"/>
  <c r="G88" i="1"/>
  <c r="L86" i="1"/>
  <c r="K86" i="1"/>
  <c r="J86" i="1"/>
  <c r="I86" i="1"/>
  <c r="H86" i="1"/>
  <c r="G86" i="1"/>
  <c r="L84" i="1"/>
  <c r="L83" i="1" s="1"/>
  <c r="K84" i="1"/>
  <c r="J84" i="1"/>
  <c r="I84" i="1"/>
  <c r="H84" i="1"/>
  <c r="G84" i="1"/>
  <c r="L81" i="1"/>
  <c r="K81" i="1"/>
  <c r="J81" i="1"/>
  <c r="I81" i="1"/>
  <c r="H81" i="1"/>
  <c r="G81" i="1"/>
  <c r="L79" i="1"/>
  <c r="K79" i="1"/>
  <c r="J79" i="1"/>
  <c r="I79" i="1"/>
  <c r="H79" i="1"/>
  <c r="G79" i="1"/>
  <c r="L71" i="1"/>
  <c r="K71" i="1"/>
  <c r="J71" i="1"/>
  <c r="I71" i="1"/>
  <c r="H71" i="1"/>
  <c r="G71" i="1"/>
  <c r="L69" i="1"/>
  <c r="K69" i="1"/>
  <c r="J69" i="1"/>
  <c r="I69" i="1"/>
  <c r="H69" i="1"/>
  <c r="G69" i="1"/>
  <c r="L66" i="1"/>
  <c r="K66" i="1"/>
  <c r="J66" i="1"/>
  <c r="I66" i="1"/>
  <c r="H66" i="1"/>
  <c r="G66" i="1"/>
  <c r="L60" i="1"/>
  <c r="L57" i="1" s="1"/>
  <c r="K60" i="1"/>
  <c r="J60" i="1"/>
  <c r="I60" i="1"/>
  <c r="H60" i="1"/>
  <c r="H57" i="1" s="1"/>
  <c r="G60" i="1"/>
  <c r="L54" i="1"/>
  <c r="K54" i="1"/>
  <c r="J54" i="1"/>
  <c r="I54" i="1"/>
  <c r="H54" i="1"/>
  <c r="G54" i="1"/>
  <c r="L50" i="1"/>
  <c r="K50" i="1"/>
  <c r="J50" i="1"/>
  <c r="I50" i="1"/>
  <c r="H50" i="1"/>
  <c r="G50" i="1"/>
  <c r="L46" i="1"/>
  <c r="K46" i="1"/>
  <c r="J46" i="1"/>
  <c r="I46" i="1"/>
  <c r="H46" i="1"/>
  <c r="G46" i="1"/>
  <c r="L41" i="1"/>
  <c r="K41" i="1"/>
  <c r="J41" i="1"/>
  <c r="I41" i="1"/>
  <c r="H41" i="1"/>
  <c r="G41" i="1"/>
  <c r="L38" i="1"/>
  <c r="K38" i="1"/>
  <c r="J38" i="1"/>
  <c r="I38" i="1"/>
  <c r="I37" i="1" s="1"/>
  <c r="H38" i="1"/>
  <c r="G38" i="1"/>
  <c r="L35" i="1"/>
  <c r="K35" i="1"/>
  <c r="J35" i="1"/>
  <c r="I35" i="1"/>
  <c r="H35" i="1"/>
  <c r="G35" i="1"/>
  <c r="L32" i="1"/>
  <c r="K32" i="1"/>
  <c r="J32" i="1"/>
  <c r="I32" i="1"/>
  <c r="H32" i="1"/>
  <c r="G32" i="1"/>
  <c r="L30" i="1"/>
  <c r="K30" i="1"/>
  <c r="J30" i="1"/>
  <c r="I30" i="1"/>
  <c r="H30" i="1"/>
  <c r="G30" i="1"/>
  <c r="L19" i="1"/>
  <c r="L18" i="1" s="1"/>
  <c r="K19" i="1"/>
  <c r="K18" i="1" s="1"/>
  <c r="J19" i="1"/>
  <c r="J18" i="1" s="1"/>
  <c r="I19" i="1"/>
  <c r="I18" i="1" s="1"/>
  <c r="H19" i="1"/>
  <c r="H18" i="1" s="1"/>
  <c r="G19" i="1"/>
  <c r="G18" i="1" s="1"/>
  <c r="L13" i="1"/>
  <c r="K13" i="1"/>
  <c r="J13" i="1"/>
  <c r="I13" i="1"/>
  <c r="H13" i="1"/>
  <c r="G13" i="1"/>
  <c r="L10" i="1"/>
  <c r="L9" i="1" s="1"/>
  <c r="L8" i="1" s="1"/>
  <c r="K10" i="1"/>
  <c r="K9" i="1" s="1"/>
  <c r="J10" i="1"/>
  <c r="J9" i="1" s="1"/>
  <c r="I10" i="1"/>
  <c r="I9" i="1" s="1"/>
  <c r="H10" i="1"/>
  <c r="H9" i="1" s="1"/>
  <c r="G10" i="1"/>
  <c r="G9" i="1" s="1"/>
  <c r="F20" i="2" l="1"/>
  <c r="K27" i="2"/>
  <c r="K91" i="2"/>
  <c r="J96" i="1"/>
  <c r="G45" i="1"/>
  <c r="K45" i="1"/>
  <c r="K139" i="1"/>
  <c r="J125" i="1"/>
  <c r="J42" i="2"/>
  <c r="J66" i="2"/>
  <c r="G37" i="2"/>
  <c r="G34" i="2" s="1"/>
  <c r="K37" i="2"/>
  <c r="K34" i="2" s="1"/>
  <c r="L37" i="1"/>
  <c r="L29" i="1"/>
  <c r="L28" i="1" s="1"/>
  <c r="G83" i="1"/>
  <c r="G78" i="1" s="1"/>
  <c r="K83" i="1"/>
  <c r="K78" i="1" s="1"/>
  <c r="I83" i="1"/>
  <c r="K118" i="1"/>
  <c r="L171" i="1"/>
  <c r="H130" i="1"/>
  <c r="K96" i="2"/>
  <c r="K95" i="2" s="1"/>
  <c r="I115" i="2"/>
  <c r="I114" i="2" s="1"/>
  <c r="J49" i="2"/>
  <c r="J48" i="2" s="1"/>
  <c r="F77" i="2"/>
  <c r="K49" i="2"/>
  <c r="K48" i="2" s="1"/>
  <c r="J105" i="2"/>
  <c r="K105" i="2" s="1"/>
  <c r="K104" i="2" s="1"/>
  <c r="H116" i="2"/>
  <c r="I70" i="2"/>
  <c r="H87" i="2"/>
  <c r="I99" i="2"/>
  <c r="I98" i="2" s="1"/>
  <c r="I87" i="2" s="1"/>
  <c r="H53" i="1"/>
  <c r="L139" i="1"/>
  <c r="J8" i="1"/>
  <c r="J29" i="1"/>
  <c r="J28" i="1" s="1"/>
  <c r="H29" i="1"/>
  <c r="H28" i="1" s="1"/>
  <c r="J37" i="1"/>
  <c r="H37" i="1"/>
  <c r="G104" i="1"/>
  <c r="G96" i="1" s="1"/>
  <c r="K104" i="1"/>
  <c r="K96" i="1" s="1"/>
  <c r="I104" i="1"/>
  <c r="I96" i="1" s="1"/>
  <c r="H139" i="1"/>
  <c r="G8" i="1"/>
  <c r="K8" i="1"/>
  <c r="G29" i="1"/>
  <c r="G28" i="1" s="1"/>
  <c r="K29" i="1"/>
  <c r="K28" i="1" s="1"/>
  <c r="I29" i="1"/>
  <c r="I28" i="1" s="1"/>
  <c r="J45" i="1"/>
  <c r="G57" i="1"/>
  <c r="G53" i="1" s="1"/>
  <c r="K57" i="1"/>
  <c r="I57" i="1"/>
  <c r="I53" i="1" s="1"/>
  <c r="J83" i="1"/>
  <c r="J78" i="1" s="1"/>
  <c r="H83" i="1"/>
  <c r="H78" i="1" s="1"/>
  <c r="I117" i="1"/>
  <c r="H125" i="1"/>
  <c r="L125" i="1"/>
  <c r="G131" i="1"/>
  <c r="G130" i="1" s="1"/>
  <c r="K131" i="1"/>
  <c r="I131" i="1"/>
  <c r="I130" i="1" s="1"/>
  <c r="J171" i="1"/>
  <c r="H49" i="2"/>
  <c r="H48" i="2" s="1"/>
  <c r="H42" i="2"/>
  <c r="F49" i="2"/>
  <c r="F48" i="2" s="1"/>
  <c r="K67" i="2"/>
  <c r="K66" i="2" s="1"/>
  <c r="G70" i="2"/>
  <c r="F115" i="2"/>
  <c r="F114" i="2" s="1"/>
  <c r="K115" i="2"/>
  <c r="K114" i="2" s="1"/>
  <c r="H20" i="2"/>
  <c r="K76" i="2"/>
  <c r="K75" i="2" s="1"/>
  <c r="K74" i="2" s="1"/>
  <c r="J115" i="2"/>
  <c r="J114" i="2" s="1"/>
  <c r="I37" i="2"/>
  <c r="I34" i="2" s="1"/>
  <c r="I42" i="2"/>
  <c r="J109" i="2"/>
  <c r="H126" i="2"/>
  <c r="L53" i="1"/>
  <c r="H8" i="1"/>
  <c r="G37" i="1"/>
  <c r="K37" i="1"/>
  <c r="H45" i="1"/>
  <c r="L45" i="1"/>
  <c r="L78" i="1"/>
  <c r="H104" i="1"/>
  <c r="H96" i="1" s="1"/>
  <c r="L104" i="1"/>
  <c r="L96" i="1" s="1"/>
  <c r="J118" i="1"/>
  <c r="J117" i="1" s="1"/>
  <c r="L131" i="1"/>
  <c r="L130" i="1" s="1"/>
  <c r="J131" i="1"/>
  <c r="J130" i="1" s="1"/>
  <c r="K130" i="1"/>
  <c r="I8" i="1"/>
  <c r="I45" i="1"/>
  <c r="K53" i="1"/>
  <c r="J57" i="1"/>
  <c r="J53" i="1" s="1"/>
  <c r="I78" i="1"/>
  <c r="H118" i="1"/>
  <c r="L118" i="1"/>
  <c r="G125" i="1"/>
  <c r="G117" i="1" s="1"/>
  <c r="I139" i="1"/>
  <c r="G139" i="1"/>
  <c r="I171" i="1"/>
  <c r="K24" i="2"/>
  <c r="K22" i="2" s="1"/>
  <c r="K21" i="2" s="1"/>
  <c r="J22" i="2"/>
  <c r="J21" i="2" s="1"/>
  <c r="F42" i="2"/>
  <c r="J11" i="2"/>
  <c r="J10" i="2" s="1"/>
  <c r="J9" i="2" s="1"/>
  <c r="I22" i="2"/>
  <c r="I21" i="2" s="1"/>
  <c r="I20" i="2" s="1"/>
  <c r="J27" i="2"/>
  <c r="K44" i="2"/>
  <c r="K43" i="2" s="1"/>
  <c r="K42" i="2" s="1"/>
  <c r="G42" i="2"/>
  <c r="I49" i="2"/>
  <c r="I48" i="2" s="1"/>
  <c r="G49" i="2"/>
  <c r="G48" i="2" s="1"/>
  <c r="F70" i="2"/>
  <c r="H70" i="2"/>
  <c r="K77" i="2"/>
  <c r="I77" i="2"/>
  <c r="K86" i="2"/>
  <c r="K85" i="2" s="1"/>
  <c r="K84" i="2" s="1"/>
  <c r="F87" i="2"/>
  <c r="J102" i="2"/>
  <c r="K107" i="2"/>
  <c r="K106" i="2" s="1"/>
  <c r="K11" i="2"/>
  <c r="K10" i="2" s="1"/>
  <c r="K9" i="2" s="1"/>
  <c r="H37" i="2"/>
  <c r="H34" i="2" s="1"/>
  <c r="F37" i="2"/>
  <c r="F34" i="2" s="1"/>
  <c r="J37" i="2"/>
  <c r="J34" i="2" s="1"/>
  <c r="H134" i="2"/>
  <c r="H133" i="2" s="1"/>
  <c r="G21" i="2"/>
  <c r="G20" i="2" s="1"/>
  <c r="G77" i="2"/>
  <c r="G87" i="2"/>
  <c r="H121" i="2"/>
  <c r="H119" i="2" s="1"/>
  <c r="K100" i="2"/>
  <c r="K99" i="2" s="1"/>
  <c r="K98" i="2" s="1"/>
  <c r="J99" i="2"/>
  <c r="J98" i="2" s="1"/>
  <c r="J139" i="1"/>
  <c r="J64" i="2"/>
  <c r="I63" i="2"/>
  <c r="I62" i="2" s="1"/>
  <c r="J72" i="2"/>
  <c r="J71" i="2" s="1"/>
  <c r="J70" i="2" s="1"/>
  <c r="K73" i="2"/>
  <c r="K72" i="2" s="1"/>
  <c r="K71" i="2" s="1"/>
  <c r="K70" i="2" s="1"/>
  <c r="J91" i="2"/>
  <c r="K125" i="1"/>
  <c r="K117" i="1" s="1"/>
  <c r="K16" i="2"/>
  <c r="K15" i="2" s="1"/>
  <c r="K14" i="2" s="1"/>
  <c r="J15" i="2"/>
  <c r="J14" i="2" s="1"/>
  <c r="H77" i="2"/>
  <c r="J88" i="2"/>
  <c r="K89" i="2"/>
  <c r="K88" i="2" s="1"/>
  <c r="K20" i="2" l="1"/>
  <c r="J104" i="2"/>
  <c r="L117" i="1"/>
  <c r="H117" i="1"/>
  <c r="K7" i="1"/>
  <c r="H115" i="2"/>
  <c r="H114" i="2" s="1"/>
  <c r="J20" i="2"/>
  <c r="F8" i="2"/>
  <c r="F7" i="2" s="1"/>
  <c r="H7" i="1"/>
  <c r="L7" i="1"/>
  <c r="G8" i="2"/>
  <c r="G7" i="2" s="1"/>
  <c r="K87" i="2"/>
  <c r="J87" i="2"/>
  <c r="I8" i="2"/>
  <c r="I7" i="2" s="1"/>
  <c r="G7" i="1"/>
  <c r="J7" i="1"/>
  <c r="I7" i="1"/>
  <c r="H8" i="2"/>
  <c r="H7" i="2" s="1"/>
  <c r="K64" i="2"/>
  <c r="K63" i="2" s="1"/>
  <c r="K62" i="2" s="1"/>
  <c r="J63" i="2"/>
  <c r="J62" i="2" s="1"/>
  <c r="J8" i="2" s="1"/>
  <c r="J7" i="2" s="1"/>
  <c r="K8" i="2" l="1"/>
  <c r="K7" i="2" s="1"/>
</calcChain>
</file>

<file path=xl/sharedStrings.xml><?xml version="1.0" encoding="utf-8"?>
<sst xmlns="http://schemas.openxmlformats.org/spreadsheetml/2006/main" count="726" uniqueCount="584">
  <si>
    <t>Реестр источников доходов республиканского бюджета Республики Коми на 2018 год и плановый период 2019 и 2020 годов</t>
  </si>
  <si>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</si>
  <si>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</si>
  <si>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</si>
  <si>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Наименование главного администратора доходов республиканского бюджета Республики Коми</t>
  </si>
  <si>
    <t>Код строки</t>
  </si>
  <si>
    <t>Прогноз доходов республиканского бюджета Республики Коми  на 2017г. (текущий финансовый год)</t>
  </si>
  <si>
    <t>Кассовые поступления в текущем финансовом году (по состоянию на "01" июля 2017г.</t>
  </si>
  <si>
    <t>Оценка исполнения 2017г. (текущий финансовый год)</t>
  </si>
  <si>
    <t>Прогноз доходов республиканского бюджета Республики Коми</t>
  </si>
  <si>
    <t>код</t>
  </si>
  <si>
    <t>наименование</t>
  </si>
  <si>
    <t>на 2018г. (очередной финансовый год)</t>
  </si>
  <si>
    <t>на 2019г. (первый год планового периода)</t>
  </si>
  <si>
    <t>на 2020г. (второй год планового периода)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</si>
  <si>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</si>
  <si>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</si>
  <si>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</si>
  <si>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</si>
  <si>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</si>
  <si>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</si>
  <si>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</si>
  <si>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</si>
  <si>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</si>
  <si>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</si>
  <si>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Управление федеральной налоговой службы по Республике Коми</t>
  </si>
  <si>
    <t>182 1 01 01014 02 0000 110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</si>
  <si>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</si>
  <si>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</si>
  <si>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</si>
  <si>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</si>
  <si>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</si>
  <si>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</si>
  <si>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</si>
  <si>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</si>
  <si>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</si>
  <si>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</si>
  <si>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</si>
  <si>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000 1 03 00000 00 0000 110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</si>
  <si>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</si>
  <si>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</si>
  <si>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</si>
  <si>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182 1 03 02100 01 0000 110</t>
  </si>
  <si>
    <t>Акцизы на пиво, производимое на территории Российской Федерации</t>
  </si>
  <si>
    <t>182 1 03 02110 01 0000 110</t>
  </si>
  <si>
    <t>Акцизы на алкогольную продукцию с объёмной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дистиллята), производимую на территории Российской Федерации</t>
  </si>
  <si>
    <t>Управление Федерального казначейства по Республики Коми</t>
  </si>
  <si>
    <t>100 1 03 02140 01 0000 110</t>
  </si>
  <si>
    <t>Доходы от уплаты акцизов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дистиллята), подлежащие распределению в бюджеты субъектов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</si>
  <si>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</si>
  <si>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</si>
  <si>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</si>
  <si>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</si>
  <si>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</si>
  <si>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</si>
  <si>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</si>
  <si>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</si>
  <si>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182 1 03 02330 01 0000 110</t>
  </si>
  <si>
    <t>Акцизы на средние дистилляты, производимые на территории Российской Федерации</t>
  </si>
  <si>
    <t>000 1 05 00000 00 0000 000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</si>
  <si>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</si>
  <si>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</si>
  <si>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</si>
  <si>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182 1 05 01010 01 0000 110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</si>
  <si>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</si>
  <si>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</si>
  <si>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</si>
  <si>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</si>
  <si>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</si>
  <si>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182 1 05 01050 01 0000 110</t>
  </si>
  <si>
    <t>Минимальный налог, зачисляемый в бюджеты субъектов Российской Федерации</t>
  </si>
  <si>
    <t>000 1 05 0300001 0000 110</t>
  </si>
  <si>
    <t>Единый сельскохозяйственный налог</t>
  </si>
  <si>
    <t>182 1 05 0302001 0000 110</t>
  </si>
  <si>
    <t>Единый сельскохозяйственный налог (за налоговые периоды, истекшие до 1 января 2011 года)</t>
  </si>
  <si>
    <t>000 1 06 00000 00 0000 000</t>
  </si>
  <si>
    <t>Налоги на имущество</t>
  </si>
  <si>
    <t>000 1 06 02000 02 0000 110</t>
  </si>
  <si>
    <t>Налог на имущество организаций</t>
  </si>
  <si>
    <t>182 1 06 02010 02 0000 110</t>
  </si>
  <si>
    <t>Налог на имущество организаций по имуществу, не входящему в Единую систему газоснабжения</t>
  </si>
  <si>
    <t>182 1 06 02020 02 0000 110</t>
  </si>
  <si>
    <t>Налог на имущество организаций по имуществу, входящему в Единую систему газоснабжения</t>
  </si>
  <si>
    <t>000 1 06 04000 02 0000 110</t>
  </si>
  <si>
    <t>Транспортный налог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</si>
  <si>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</si>
  <si>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</si>
  <si>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</si>
  <si>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</si>
  <si>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182 1 06 05000 02 0000 110</t>
  </si>
  <si>
    <t>Налог на игорный бизнес</t>
  </si>
  <si>
    <t>000 1 07 00000 00 0000 000</t>
  </si>
  <si>
    <t>Налоги, сборы и регулярные платежи за пользование природными ресурсами</t>
  </si>
  <si>
    <t>000 1 07 01000 01 0000 110</t>
  </si>
  <si>
    <t>Налог на добычу полезных ископаемых</t>
  </si>
  <si>
    <t>182 1 07 01020 01 0000 110</t>
  </si>
  <si>
    <t>Налог на добычу общераспространенных полезных ископаемых</t>
  </si>
  <si>
    <t>182 1 07 01030 01 0000 110</t>
  </si>
  <si>
    <t>Налог на добычу прочих полезных ископаемых (за исключением полезных ископаемых в виде природных алмазов)</t>
  </si>
  <si>
    <t xml:space="preserve">182 1 07 01060 01 0000 110
</t>
  </si>
  <si>
    <t>Налог на добычу полезных ископаемых в виде угля</t>
  </si>
  <si>
    <t>000 1 07 04000 01 0000 110</t>
  </si>
  <si>
    <t>Сборы за пользование объектами животного мира и за пользование объектами водных биологических ресурсов</t>
  </si>
  <si>
    <t>182 1 07 04010 01 0000 110</t>
  </si>
  <si>
    <t>Сбор за пользование объектами животного мира</t>
  </si>
  <si>
    <t>182 1 07 04030 01 0000 110</t>
  </si>
  <si>
    <t>Сбор за пользование объектами водных биологических ресурсов (по внутренним водным объектам)</t>
  </si>
  <si>
    <t>000 1 08 00000 00 0000 000</t>
  </si>
  <si>
    <t>Государственная пошлина</t>
  </si>
  <si>
    <t>000 1 08 0200001 0000 110</t>
  </si>
  <si>
    <t>Государственная пошлина по делам, рассматриваемым Конституционным Судом РФ и конституционными (уставными) судами субъектов РФ</t>
  </si>
  <si>
    <t>182 1 08 0202001 0000 100</t>
  </si>
  <si>
    <t>Государственная пошлина по делам, рассматриваемым Конституционными судами субъектов РФ</t>
  </si>
  <si>
    <t>Федеральная налоговая служба</t>
  </si>
  <si>
    <t>188 1 08 06000 01 0000 110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</si>
  <si>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</si>
  <si>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Министерство внутренних дел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</si>
  <si>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</si>
  <si>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</si>
  <si>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182 108 0701001 0000 110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</si>
  <si>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</si>
  <si>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</si>
  <si>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</si>
  <si>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Федеральная регистрационная служба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</si>
  <si>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</si>
  <si>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</si>
  <si>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000 1 08 07082 01 0000 110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</si>
  <si>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субъектов Российской Федерации</t>
  </si>
  <si>
    <t>Министерство природных ресурсов и охраны окружающей среды Республики Коми, Министерство образования, науки и молодежной политики Республики Коми, Министерство сельского хозяйства и потребительского рынка Республики Коми</t>
  </si>
  <si>
    <t>188 1 08 07100 01 0000 110</t>
  </si>
  <si>
    <t>Государственная пошлина за выдачу и обмен паспорта гражданина Российской Федерации</t>
  </si>
  <si>
    <t>318 1 08 07110 01 0000 110</t>
  </si>
  <si>
    <t>Государственная пошлина за государственную регистрацию межрегиональных, региональных и местных и общественных объединений, а также за государственную регистрацию изменений их учредительных документов</t>
  </si>
  <si>
    <t>Министерство юстиции Российской Федерации</t>
  </si>
  <si>
    <t>318 1 08 07120 010000 110</t>
  </si>
  <si>
    <t>Государственная пошлина за государственную регистрацию политических партий и региональных отделений политических партий</t>
  </si>
  <si>
    <t>096 1 08 0713001 0000 110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</si>
  <si>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</t>
  </si>
  <si>
    <t>Федеральная служба по надзору в сфере связи, информационных технологий и массовых коммуникаций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</si>
  <si>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</si>
  <si>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</si>
  <si>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</si>
  <si>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</si>
  <si>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843 1 08 07142 01 0000 110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</si>
  <si>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</si>
  <si>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>Служба Республики Коми строительного, жилищного и технического надзора (контроля)</t>
  </si>
  <si>
    <t>000 1 08 07170 01 0000 110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</si>
  <si>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</si>
  <si>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827 1 08 07172 01 0000 110</t>
  </si>
  <si>
    <t>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субъектов Российской Федерации</t>
  </si>
  <si>
    <t xml:space="preserve">Министерство строительства и дорожного хозяйства Республики Коми </t>
  </si>
  <si>
    <t>000 108 07280 01 0000 110</t>
  </si>
  <si>
    <t>Государственная пошлина за выдачу документа об утверждении нормативов образования отходов производства и потребления и лимитов на их размещение, а также за переоформление и выдачу дубликата указанного документа</t>
  </si>
  <si>
    <t>852 108 07282 01 0000 110</t>
  </si>
  <si>
    <t>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размещение, а также за переоформление и выдачу дубликата указанного документа</t>
  </si>
  <si>
    <t xml:space="preserve">Министерство природных ресурсов и охраны окружающей среды Республики Коми </t>
  </si>
  <si>
    <t>844 108 0730001 0000 110</t>
  </si>
  <si>
    <t>Прочие государственные пошлины за совершение прочих юридически значимых действий, подлежащие зачислению в бюджет субъекта Российской Федерации</t>
  </si>
  <si>
    <t xml:space="preserve">Министерство инвестиций, промышленности и транспорта Республики Коми </t>
  </si>
  <si>
    <t>875 1 08 07380 01 0000 110</t>
  </si>
  <si>
    <t>Государственная пошлина за действия органов исполнительной власти субъектов Российской Федерации, связанные с государственной аккредитацией образовательных учреждений, осуществляемой в пределах переданных полномочий Российской Федерации в области образования</t>
  </si>
  <si>
    <t>Министерство образования, науки и молодежной политики Республики Коми</t>
  </si>
  <si>
    <t>875 1 08 07390 01 0000 110</t>
  </si>
  <si>
    <t>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образовании, об ученых степенях и ученых званиях в пределах переданных полномочий Российской Федерации в области образования</t>
  </si>
  <si>
    <t>843 1 08 07400 01 0000 110</t>
  </si>
  <si>
    <t>Государственная пошлина за действия уполномоченных органов субъектов Российской Федерации, связанные с лицензированием предпринимательской деятельности по управлению многоквартирными домами</t>
  </si>
  <si>
    <t>182 1 09 00000 00 0000 000</t>
  </si>
  <si>
    <t>Задолженность и перерасчёты по отменённым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</si>
  <si>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</si>
  <si>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</si>
  <si>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</si>
  <si>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</si>
  <si>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963 1 11 01020 02 0000 120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</si>
  <si>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субъектам Российской Федерации</t>
  </si>
  <si>
    <t>Министерство Республики Коми имущественных и земельных отношений</t>
  </si>
  <si>
    <t>000 1 11 03000 00 0000 120</t>
  </si>
  <si>
    <t>Проценты, полученные от предоставления бюджетных кредитов внутри страны</t>
  </si>
  <si>
    <t>892 1 11 03020 02 0000 120</t>
  </si>
  <si>
    <t>Проценты, полученные от предоставления бюджетных кредитов внутри страны за счет средств бюджетов субъектов Российской Федерации</t>
  </si>
  <si>
    <t>Министерство финансов Республики Коми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</si>
  <si>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</si>
  <si>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</si>
  <si>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</si>
  <si>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</si>
  <si>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000 1 11 05022 02 0000 120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</si>
  <si>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субъектов Российской Федерации (за исключением земельных участков бюджетных и автономных учреждений субъектов Российской Федерации)</t>
  </si>
  <si>
    <t xml:space="preserve">Министерство Республики Коми имущественных и земельных отношений, Министерство строительства и дорожного хозяйства Республики Коми 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</si>
  <si>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</si>
  <si>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</si>
  <si>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863 1 11 05032 02 0000 120</t>
  </si>
  <si>
    <t>Доходы от сдачи в аренду имущества, находящегося в оперативном управлении органов государственной власти субъектов Российской Федерации и созданных ими учреждений (за исключением имущества бюджетных и автономных учреждений субъектов Российской Федерации)</t>
  </si>
  <si>
    <t xml:space="preserve"> 000 1 11 05300 00 0000 100</t>
  </si>
  <si>
    <t>Плата по соглашениям об установлении сервитута в отношении земельных участков, находящихся в государственной или муниципально собственности</t>
  </si>
  <si>
    <t>827 1 11 05320 00 0000 100</t>
  </si>
  <si>
    <t>Министерство строительства и дорожного хозяйства Республики Коми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</si>
  <si>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</si>
  <si>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</si>
  <si>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</si>
  <si>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</si>
  <si>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863 1 11 07012 02 0000 120</t>
  </si>
  <si>
    <t>Доходы от перечисления части прибыли, остающейся после уплаты налогов и иных обязательных платежей государственных унитарных предприятий субъектов Российской Федерации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</si>
  <si>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</si>
  <si>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</si>
  <si>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</si>
  <si>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</si>
  <si>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863 1 11 09042 02 0000 120</t>
  </si>
  <si>
    <t>Прочие поступления от использования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</si>
  <si>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</si>
  <si>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</si>
  <si>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</si>
  <si>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</si>
  <si>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048 1 12 01010 01 0000 120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</si>
  <si>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</si>
  <si>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</si>
  <si>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048 1 12 01020 01 0000 120</t>
  </si>
  <si>
    <t>Плата за выбросы загрязняющих веществ в атмосферный воздух передвижными объектами</t>
  </si>
  <si>
    <t>048 1 12 01030 01 0000 120</t>
  </si>
  <si>
    <t>Плата за сбросы загрязняющих веществ в водные объекты</t>
  </si>
  <si>
    <t>048 1 12 01040 01 0000 120</t>
  </si>
  <si>
    <t>Плата за размещение отходов производства и потребления</t>
  </si>
  <si>
    <t>048 1 12 01050 01 0000 120</t>
  </si>
  <si>
    <t>Плата за иные виды негативного воздействия на окружающую среду</t>
  </si>
  <si>
    <t>048 1 12 01070 01 0000 120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</si>
  <si>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</si>
  <si>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000 1 12 02000 00 0000 120</t>
  </si>
  <si>
    <t>Платежи при пользовании недрами</t>
  </si>
  <si>
    <t>000 1 12 02010 01 0000 120</t>
  </si>
  <si>
    <t>Разовые платежи за пользование недрами при наступлении определенных событий, оговоренных в лицензии, при пользовании недрами на территории Российской Федерации</t>
  </si>
  <si>
    <t>852 1 12 02012 01 0000 120</t>
  </si>
  <si>
    <t>Разовые платежи за пользование недрами при наступлении определенных событий, оговоренных в лицензии, при пользовании недрами на территории Российской Федерации по участкам недр местного значения</t>
  </si>
  <si>
    <t>182 1 12 02030 01 0000 120</t>
  </si>
  <si>
    <t>Регулярные платежи за пользование недрами при пользовании недрами на территории Российской Федерации</t>
  </si>
  <si>
    <t>000 1 12 02050 01 0000 120</t>
  </si>
  <si>
    <t>Плата за проведение государственной экспертизы запасов полезных ископаемых, геологической, экономической и экологической информации о предоставляемых в пользование участках недр</t>
  </si>
  <si>
    <t>852 1 12 02052 01 0000 120</t>
  </si>
  <si>
    <t>Плата за проведение государственной экспертизы запасов полезных ископаемых, геологической, экономической и экологической информации о предоставляемых в пользование участках недр местного значения</t>
  </si>
  <si>
    <t>000 1 12 02100 00 0000 120</t>
  </si>
  <si>
    <t>Сборы за участие в конкурсе (аукционе) на право пользования участками недр</t>
  </si>
  <si>
    <t>852 1 12 02102 02 0000 120</t>
  </si>
  <si>
    <t>Сборы за участие в конкурсе (аукционе) на право пользования участками недр местного значения</t>
  </si>
  <si>
    <t>000 1 12 04000 00 0000 120</t>
  </si>
  <si>
    <t>Плата за использование лесов</t>
  </si>
  <si>
    <t>000 1 12 04010 00 0000 120</t>
  </si>
  <si>
    <t>Плата за использование лесов, расположенных на землях лесного фонда</t>
  </si>
  <si>
    <t>852 1 12 04013 02 0000 120</t>
  </si>
  <si>
    <t>Плата за использование лесов, расположенных на землях лесного фонда, в части, превышающей минимальный размер платы по договору купли-продажи лесных насаждений</t>
  </si>
  <si>
    <t>852 1 12 04014 02 0000 120</t>
  </si>
  <si>
    <t>Плата за использование лесов, расположенных на землях лесного фонда, в части, превышающей минимальный размер арендной платы</t>
  </si>
  <si>
    <t>852 1 12 04015 02 0000 120</t>
  </si>
  <si>
    <t>Плата за использование лесов, расположенных на землях лесного фонда, в части платы по договору купли-продажи лесных насаждений для собственных нужд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</si>
  <si>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</si>
  <si>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</si>
  <si>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</si>
  <si>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</si>
  <si>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182 11301020010000130</t>
  </si>
  <si>
    <t>Плата за предоставление сведений и документов, содержащихся в Едином государственном реестре юридических лиц и в Едином государственном реестре индивидуальных предпринимателей</t>
  </si>
  <si>
    <t>321 11301031010000 130</t>
  </si>
  <si>
    <t>Плата за предоставление сведений из Единого государственного реестра недвижимости</t>
  </si>
  <si>
    <t>00011301400010000130</t>
  </si>
  <si>
    <t>Плата за предоставление сведений, документов, содержащихся в государственных реестрах (регистрах)</t>
  </si>
  <si>
    <t>852 11301410010000130</t>
  </si>
  <si>
    <t>Плата за предоставление государственными органами субъектов Российской Федерации, казенными учреждениями субъектов Российской Федерации сведений, документов, содержащихся в государственных реестрах (регистрах), ведение которых осуществляется данными государственными органами, учреждениями</t>
  </si>
  <si>
    <t>000 1 13 01990 00 0000 130</t>
  </si>
  <si>
    <t>Прочие доходы от оказания платных услуг (работ)</t>
  </si>
  <si>
    <t>000 1 13 01992 02 0000 130</t>
  </si>
  <si>
    <t>Прочие доходы от оказания платных услуг (работ) получателями средств бюджетов субъектов Российской Федерации</t>
  </si>
  <si>
    <t>Министерство строительства и дорожного хозяйства Республики Коми, Представительство Республики Коми в Северо-Западном регионе Российской Федерации, Служба Республики Коми строительного, жилищного и технического надзора (контроля), Министерство труда, занятости и социальной защиты Республики Коми, Министерство сельского хозяйства и потребительского рынка Республики Коми, Министерство инвестиций, промышленности и транспорта Республики Коми, Министерство природных ресурсов и охраны окружающей среды Республики Коми</t>
  </si>
  <si>
    <t>000 1 13 02000 00 0000 130</t>
  </si>
  <si>
    <t>Доходы от компенсации затрат государства</t>
  </si>
  <si>
    <t>000 1 13 02060 00 0000 130</t>
  </si>
  <si>
    <t>Доходы, поступающие в порядке возмещения расходов, понесенных в связи с эксплуатацией имущества</t>
  </si>
  <si>
    <t>882 1 13 02062 02 0000 130</t>
  </si>
  <si>
    <t>Доходы, поступающие в порядке возмещения расходов, понесенных в связи с эксплуатацией имущества субъектов Российской Федерации</t>
  </si>
  <si>
    <t>Министерство сельского хозяйства и потребительского рынка Республики Коми</t>
  </si>
  <si>
    <t>000 1 13 02990 00 0000 130</t>
  </si>
  <si>
    <t>Прочие доходы от компенсации затрат государства</t>
  </si>
  <si>
    <t>000 1 13 02992 02 0000 130</t>
  </si>
  <si>
    <t>Прочие доходы от компенсации затрат бюджетов субъектов Российской Федерации</t>
  </si>
  <si>
    <t>Избирательная комиссия Республики Коми, Аппарат Государственного Совета Республики Коми, Администрация Главы Республики Коми, Министерство экономики Республики Коми,Министерство строительства и дорожного хозяйства Республики Коми, Министерство энергетики, жилищно-коммунального хозяйства и тарифов Республики Коми, Министерство сельского хозяйства и потребительского рынка Республики Коми, Постоянное представительство Республики Коми при Президенте Российской Федерации, Министерство инвестиций, промышленности и транспорта Республики, Министерство природных ресурсов и охраны окружающей среды Республики Коми, Служба Республики Коми строительного, жилищного и технического надзора (контроля), Министерство труда, занятости и социальной защиты Республики Коми, Министерство национальной политики Республики Коми, Министерство здравоохранения Республики Коми, Управление Республики Коми по охране объектов культурного наследия, Министерство Республики Коми имущественных и земельных отношений, Министерство физической культуры и спорта Республики Коми, Министерство образования, науки и молодежной политики Республики Коми, Комитет Республики Коми гражданской обороны и чрезвычайных ситуаций, Министерство юстиции Республики Коми, Министерство финансов Республики Коми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</si>
  <si>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</si>
  <si>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</si>
  <si>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</si>
  <si>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 а также имущества государственных унитарных предприятий, в том числе казённых)</t>
  </si>
  <si>
    <t>000 1 14 02 02002 0000 410</t>
  </si>
  <si>
    <t>Доходы от реализации имущества, находящегося в собственности субъектов Российской Федерации (за исключением движимого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</si>
  <si>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000 1 14 02020 02 0000 440</t>
  </si>
  <si>
    <t>Доходы от реализации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материальных запасов по указанному имуществу</t>
  </si>
  <si>
    <t>000 1 14 02022 02 0000 440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</si>
  <si>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материальных запасов по указанному имуществу</t>
  </si>
  <si>
    <t>863 1 14 02023 02 0000 410</t>
  </si>
  <si>
    <t>Доходы от реализации иного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</si>
  <si>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</si>
  <si>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</si>
  <si>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</si>
  <si>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</si>
  <si>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240 1 14 06022 02 0000 430</t>
  </si>
  <si>
    <t>Доходы от продажи земельных участков, находящихся в собственности субъектов Российской Федерации (за исключением земельных участков бюджетных и автономных учреждений субъектов Российской Федерации)</t>
  </si>
  <si>
    <t>000 1 16 00000 00 0000 000</t>
  </si>
  <si>
    <t>Штрафы, санкции, возмещение ущерба</t>
  </si>
  <si>
    <t>000 1 16 02000 00 0000 140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</si>
  <si>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</si>
  <si>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866 1 16 02030 02 0000 140</t>
  </si>
  <si>
    <t>Денежные взыскания (штрафы) за нарушение законодательства о государственном регулировании цен (тарифов) в части цен (тарифов), регулируемых органами государственной власти субъектов Российской Федерации, налагаемые органами исполнительной власти субъектов Российской Федерации</t>
  </si>
  <si>
    <t xml:space="preserve">Министерство энергетики, жилищно-коммунального хозяйства и тарифов Республики Коми </t>
  </si>
  <si>
    <t>000 1 16 03000 00 0000 140</t>
  </si>
  <si>
    <t>Денежные взыскания (штрафы) за нарушение законодательства о налогах и сборах</t>
  </si>
  <si>
    <t>000 1 16 03020 02 0000 140</t>
  </si>
  <si>
    <t>Денежные взыскания (штрафы) за нарушение законодательства о налогах и сборах, предусмотренные статьей 129.2 Налогового кодекса Российской Федерации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</si>
  <si>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</si>
  <si>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</si>
  <si>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000 1 16 18020 02 0000 140</t>
  </si>
  <si>
    <t>Денежные взыскания (штрафы) за нарушение бюджетного законодательства (в части бюджетов субъектов Российской Федерации)</t>
  </si>
  <si>
    <t>000 1 162 1000 00 0000 140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</si>
  <si>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</si>
  <si>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000 1 16 21020 02 0000 140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</si>
  <si>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субъектов Российской Федерации</t>
  </si>
  <si>
    <t>000 1 16 23000 00 0000 140</t>
  </si>
  <si>
    <t>Доходы от возмещения ущерба при возникновении страховых случаев</t>
  </si>
  <si>
    <t>000 1 16 23020 02 0000 140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</si>
  <si>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субъектов Российской Федерации</t>
  </si>
  <si>
    <t>844 1 16 23021 02 0000 140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</si>
  <si>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субъектов Российской Федерации</t>
  </si>
  <si>
    <t>000 1 16 23022 02 0000 140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</si>
  <si>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субъектов Российской Федерации</t>
  </si>
  <si>
    <t>000 1 162 500000 0000 140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</si>
  <si>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</si>
  <si>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852 1 16 25070 00 0000 140</t>
  </si>
  <si>
    <t>Денежные взыскания (штрафы) за нарушение лесного законодательства</t>
  </si>
  <si>
    <t xml:space="preserve"> 000 1 16 25080 00 0000 140</t>
  </si>
  <si>
    <t>Денежные взыскания (штрафы) за нарушение водного законодательства</t>
  </si>
  <si>
    <t>852 1 16 25082 02 0000 140</t>
  </si>
  <si>
    <t>Денежные взыскания (штрафы) за нарушение водного законодательства, установленное на водных объектах, находящихся в собственности субъектов Российской Федерации</t>
  </si>
  <si>
    <t>852 1 16 25086 02 000 0140</t>
  </si>
  <si>
    <t>Денежные взыскания (штрафы) за нарушение водного законодательства, установленное на водных объектах, находящихся в федеральной собственности, налагаемые исполнительными органами государственной власти субъектов Российской Федерации</t>
  </si>
  <si>
    <t>000 1 16 26000 01 0000 140</t>
  </si>
  <si>
    <t>Денежные взыскания (штрафы) за нарушение законодательства о рекламе</t>
  </si>
  <si>
    <t>Федеральная антимонопольная служба, Министерство внутренних дел, Генеральная прокуратура Российской Федерации</t>
  </si>
  <si>
    <t>000 1 16 27000 01 0000 140</t>
  </si>
  <si>
    <t>Денежные взыскания (штрафы) за нарушение законодательства Российской Федерации о пожарной безопасности</t>
  </si>
  <si>
    <t>Министерство Российской Федерации по делам гражданской обороны, чрезвычайным ситуациям и ликвидации последствий стихийных бедствий, Министерство здравооохранения Республики Коми</t>
  </si>
  <si>
    <t>000 1 16 30000 01 0000 140</t>
  </si>
  <si>
    <t>Денежные взыскания (штрафы) за правонарушения в области дорожного движения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</si>
  <si>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</si>
  <si>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</si>
  <si>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188 1 16 30012 01 0000 140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</si>
  <si>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</t>
  </si>
  <si>
    <t>Министерство внутренних дел Российской Федерации</t>
  </si>
  <si>
    <t>000 1 16 30020 01 0000 140</t>
  </si>
  <si>
    <t>Денежные взыскания (штрафы) за нарушение законодательства Российской Федерации о безопасности дорожного движения</t>
  </si>
  <si>
    <t>Федеральная служба по надзору в сфере транспорта, Министерство внутренних дел Российской Федерации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</si>
  <si>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</si>
  <si>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</si>
  <si>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000 1 16 32000 02 0000 140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</si>
  <si>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субъектов Российской Федерации)</t>
  </si>
  <si>
    <t>Министерство экономики Республики Коми, Министертсво образования, науки и молодежной политики Республики Коми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</si>
  <si>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</si>
  <si>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</si>
  <si>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000 1 16 33020 02 0000 140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</si>
  <si>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субъектов Российской Федерации</t>
  </si>
  <si>
    <t>Избирательная комиссия Республики Коми, Аппарат Государственного Совета Республики Коми, Администрация Главы республики Коми, Министерство экономики Републики Коми,Министерство строительства и дорожного хозяйства Республики Коми, Министерство инвестиций, Министерство здравоохранения Республики Коми, Министерство образования Республики Коми, Комитет Республики Коми гражданской обороны и чрезвычайной ситуаций</t>
  </si>
  <si>
    <t>000 1 16 37000 00 0000 140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</si>
  <si>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</si>
  <si>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827 1 16 37020 02 0000 140</t>
  </si>
  <si>
    <t>Поступления сумм в возмещение вреда, причиняемого автомобильным дорогам регионального или межмуниципального значения транспортными средствами, осуществляющими перевозки тяжеловесных и (или) крупногабаритных грузов, зачисляемые в бюджеты субъектов Российской Федерации</t>
  </si>
  <si>
    <t>000 1 16 90000 00 0000 140</t>
  </si>
  <si>
    <t>Прочие поступления от денежных взысканий (штрафов) и иных сумм в возмещение ущерба</t>
  </si>
  <si>
    <t>000 1 16 90020 02 0000 140</t>
  </si>
  <si>
    <t>Прочие поступления от денежных взысканий (штрафов) и иных сумм в возмещение ущерба, зачисляемые в бюджеты субъектов Российской Федерации</t>
  </si>
  <si>
    <t xml:space="preserve">Федеральная служба по надзору в сфере защиты прав потребителей и благополучия человека, Избирательная комиссия Республики Коми, Министерство строительства и дорожного хозяйства Республики Коми, Министерство инвестиций, промышленности и транспорта Республики, Министрество труда, занятости и социальной защиты Республики Коми, Министерство природных ресурсов и охраны окружающей среды Республики Коми, Министерство энергетики, жилищно-коммунального хозяйства и тарифов Республики Коми, Министерство здравооохранения Республики Коми, Министерство Республики Коми имущественных и земельных отношений, Министерство образования, науки и молодежной политики Республики Коми, Комитет Республики Коми гражданской обороны и чрезвычайных ситуаций, Министерство сельского хозяйства и потребительского рынка Республики Коми, Министерство юстиции Республики Коми, Министерство финансов Республики Коми 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</si>
  <si>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</si>
  <si>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</si>
  <si>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</si>
  <si>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</si>
  <si>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000 1 17 01020 02 0000 180</t>
  </si>
  <si>
    <t>Невыясненные поступления, зачисляемые в бюджеты субъектов Российской Федерации</t>
  </si>
  <si>
    <t>000 1 17 05000 00 0000 180</t>
  </si>
  <si>
    <t>000 1 17 05020 02 0000 180</t>
  </si>
  <si>
    <t>Прочие неналоговые доходы бюджетов субъектов Российской Федерации</t>
  </si>
  <si>
    <t>Избирательная комиссия Республики Коми, Администрация Главы Республики Коми, Министерство промышленности, природных ресурсов, энергетики и транспорта Республики Коми, Министерство Республики Коми имущественных и земельных отношений</t>
  </si>
  <si>
    <t>Реестр источников доходов бюджета муниципального образования городского округа "Вуктыл"                                                                                на 2020 год и плановый период 2021 и  2022 годов</t>
  </si>
  <si>
    <t>Классификация доходов бюджета</t>
  </si>
  <si>
    <t>Прогноз доходов бюджета муниципального образования городского округа "Вуктыл"  на 2019г. (текущий финансовый год)</t>
  </si>
  <si>
    <t>Кассовые поступления в текущем финансовом году (по состоянию на "01" октября 2019г.</t>
  </si>
  <si>
    <t>Оценка исполнения 2019г. (текущий финансовый год)</t>
  </si>
  <si>
    <t>Прогноз доходов бюджета муниципального образования городского округа "Вуктыл"</t>
  </si>
  <si>
    <t>на 2020г. (очередной финансовый год)</t>
  </si>
  <si>
    <t>на 2021г. (первый год планового периода)</t>
  </si>
  <si>
    <t>на 2022г. (второй год планового периода)</t>
  </si>
  <si>
    <t>ДОХОДЫ всего</t>
  </si>
  <si>
    <t>НАЛОГОВЫЕ И НЕНАЛОГОВЫЕ ДОХОДЫ</t>
  </si>
  <si>
    <t>НАЛОГИ НА ПРИБЫЛЬ, ДОХОДЫ</t>
  </si>
  <si>
    <t>000 1 01 02010 01 0000 110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</si>
  <si>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</si>
  <si>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</si>
  <si>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</si>
  <si>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</si>
  <si>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</si>
  <si>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000 1 03 02231 01 0000 110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</si>
  <si>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</si>
  <si>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</si>
  <si>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</si>
  <si>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</si>
  <si>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</si>
  <si>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</si>
  <si>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000 1 05 01000 00 0000 110</t>
  </si>
  <si>
    <t>000 1 05 01010 01 0000 110</t>
  </si>
  <si>
    <t>000 1 05 01011 01 0000 110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</si>
  <si>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</si>
  <si>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</si>
  <si>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</si>
  <si>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</si>
  <si>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</si>
  <si>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000 1 05 02000 02 0000 110</t>
  </si>
  <si>
    <t xml:space="preserve">Единый налог на вмененный доход для отдельных видов деятельности
</t>
  </si>
  <si>
    <t>000 1 05 02010 02 0000 110</t>
  </si>
  <si>
    <t>Единый налог на вмененный доход для отдельных видов деятельности</t>
  </si>
  <si>
    <t>000 1 05 02020 02 0000 110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</si>
  <si>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</si>
  <si>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000 1 05 03000 01 0000 110</t>
  </si>
  <si>
    <t>000 1 05 03010 01 0000 110</t>
  </si>
  <si>
    <t>000 1 05 04000 02 0000 110</t>
  </si>
  <si>
    <t xml:space="preserve">Налог, взимаемый в связи с применением патентной системы налогообложения
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</si>
  <si>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</si>
  <si>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</si>
  <si>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</si>
  <si>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000 1 06 01000 00 0000 110</t>
  </si>
  <si>
    <t>Налог на имущество физических лиц</t>
  </si>
  <si>
    <t>000 1 06 01020 04 0000 110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</si>
  <si>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</si>
  <si>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</si>
  <si>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</si>
  <si>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</si>
  <si>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</si>
  <si>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</si>
  <si>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</si>
  <si>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000 1 06 06040 00 0000 110</t>
  </si>
  <si>
    <t>Земельный налог с физических лиц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</si>
  <si>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</si>
  <si>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</si>
  <si>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</si>
  <si>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000 1 08 03000 01 0000 110</t>
  </si>
  <si>
    <t xml:space="preserve">Государственная пошлина по делам, рассматриваемым в судах общей юрисдикции, мировыми судьями
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</si>
  <si>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</si>
  <si>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</si>
  <si>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</si>
  <si>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</si>
  <si>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</si>
  <si>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000 1 11 05010 00 0000 120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</si>
  <si>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</si>
  <si>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>000 1 11 05012 04 0000 120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</si>
  <si>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</si>
  <si>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</si>
  <si>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бюджетных и автономных учреждений)</t>
  </si>
  <si>
    <t>000 1 11 05070 00 0000 120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</si>
  <si>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</si>
  <si>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000 1 11 05074 04 0000 120</t>
  </si>
  <si>
    <t xml:space="preserve">Доходы от сдачи в аренду имущества, составляющего казну городских округов (за исключением земельных участков)
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</si>
  <si>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</si>
  <si>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</si>
  <si>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</si>
  <si>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</si>
  <si>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</si>
  <si>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000 1 12 01010 01 0000 120</t>
  </si>
  <si>
    <t xml:space="preserve">Плата за выбросы загрязняющих веществ в атмосферный воздух стационарными объектами </t>
  </si>
  <si>
    <t>000 1 12 01030 01 0000 120</t>
  </si>
  <si>
    <t>Плата за выбросы загрязняющих веществ в водные объекты</t>
  </si>
  <si>
    <t>000 1 12 01040 01 0000 120</t>
  </si>
  <si>
    <t>000 1 12 01041 01 0000 120</t>
  </si>
  <si>
    <t>Плата за размещение отходов производства</t>
  </si>
  <si>
    <t>000 1 12 01042 01 0000 120</t>
  </si>
  <si>
    <t>Плата за размещение твердых коммунальных отходов</t>
  </si>
  <si>
    <t>000 1 12 01070 01 0000 120</t>
  </si>
  <si>
    <t>ДОХОДЫ ОТ ОКАЗАНИЯ ПЛАТНЫХ УСЛУГ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</si>
  <si>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</si>
  <si>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</si>
  <si>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000 1 13 02994 04 0000 130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</si>
  <si>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</si>
  <si>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</si>
  <si>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 xml:space="preserve">000 1 14 02000 00 0000 000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</si>
  <si>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</si>
  <si>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000 1 14 02040 04 0000 410
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</si>
  <si>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</si>
  <si>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000 1 14 02043 04 0000 410
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</si>
  <si>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</si>
  <si>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000 1 14 06000 00 0000 430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</si>
  <si>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</si>
  <si>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000 1 14 06010 00 0000 430
</t>
  </si>
  <si>
    <t>Доходы от продажи земельных участков, государственная собственность на которые не разграничена</t>
  </si>
  <si>
    <t xml:space="preserve">000 1 14 06012 04 0000 430
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</si>
  <si>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</si>
  <si>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000 1 15 00000 00 0000 000</t>
  </si>
  <si>
    <t>АДМИНИСТРАТИВНЫЕ ПЛАТЕЖИ И СБОРЫ</t>
  </si>
  <si>
    <t>000 1 15 02000 00 0000 140</t>
  </si>
  <si>
    <t xml:space="preserve">Платежи, взимаемые государственными и муниципальными органами (организациями) за выполнение определенных функций
</t>
  </si>
  <si>
    <t>000 1 15 02040 04 0000 140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</si>
  <si>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</si>
  <si>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ШТРАФЫ, САНКЦИИ, ВОЗМЕЩЕНИЕ УЩЕРБА</t>
  </si>
  <si>
    <t>000 1 16 03010 01 0000 140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</si>
  <si>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</si>
  <si>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</si>
  <si>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</si>
  <si>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000 1 16 08000 01 0000 140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</si>
  <si>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
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</si>
  <si>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</si>
  <si>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</si>
  <si>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</si>
  <si>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</si>
  <si>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000 1 16 23 041 04 0000 140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</si>
  <si>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</si>
  <si>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000 1 16 25000 00 0000 140</t>
  </si>
  <si>
    <t xml:space="preserve"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
</t>
  </si>
  <si>
    <t>000 1 16 25020 01 0000 140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</si>
  <si>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</si>
  <si>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000 1 16 28000 01 0000 140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</si>
  <si>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
</t>
  </si>
  <si>
    <t>000 1 16 30013 01 0000 140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</si>
  <si>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</si>
  <si>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000 1 16 30030 01 0000 140</t>
  </si>
  <si>
    <t>Прочие денежные взыскания (штрафы) за правонарушения в области дорожного движения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</si>
  <si>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
</t>
  </si>
  <si>
    <t>000 1 16 33040 04 0000 140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</si>
  <si>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</si>
  <si>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000 1 16 35000 00 0000 140</t>
  </si>
  <si>
    <t>Суммы по искам о возмещении вреда, причиненного окружающей среде</t>
  </si>
  <si>
    <t>000 1 16 35020 04 0000 140</t>
  </si>
  <si>
    <t>Суммы по искам о возмещении вреда, причиненного окружающей среде, подлежащие зачислению в бюджеты городских округов</t>
  </si>
  <si>
    <t>000 1 16 37030 04 0000 140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</si>
  <si>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</si>
  <si>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000 1 16 43000 01 0000 140</t>
  </si>
  <si>
    <t xml:space="preserve"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
</t>
  </si>
  <si>
    <t>000 1 16 90040 04 0000 140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</si>
  <si>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</si>
  <si>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ПРОЧИЕ НЕНАЛОГОВЫЕ ДОХОДЫ</t>
  </si>
  <si>
    <t>000 1 17 05040 04 0000 180</t>
  </si>
  <si>
    <t>Прочие неналоговые доходы бюджетов городских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</si>
  <si>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</si>
  <si>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</si>
  <si>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</si>
  <si>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</si>
  <si>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</si>
  <si>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</si>
  <si>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</si>
  <si>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бюджетной обеспеченности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</si>
  <si>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</si>
  <si>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</si>
  <si>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</si>
  <si>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бюджетам бюджетной системы Российской Федерации (межбюджетные субсидии)</t>
  </si>
  <si>
    <t>000 2 02 20077 04 0000 150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</si>
  <si>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</si>
  <si>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000 2 02 25467 04 0000 150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</si>
  <si>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</si>
  <si>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</si>
  <si>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</si>
  <si>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</si>
  <si>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 xml:space="preserve">Субсидия бюджетам городских округов на поддержку отрасли культуры
</t>
  </si>
  <si>
    <t>000 2 02 25555 04 0000 150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</si>
  <si>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</si>
  <si>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000 2 02 29999 04 0000 150</t>
  </si>
  <si>
    <t xml:space="preserve">Прочие субсидии бюджетам городских округов
</t>
  </si>
  <si>
    <t>000 2 02 30000 00 0000 150</t>
  </si>
  <si>
    <t xml:space="preserve">Субвенции бюджетам бюджетной системы Российской Федерации
</t>
  </si>
  <si>
    <t>000 2 02 30024 04 0000 150</t>
  </si>
  <si>
    <t xml:space="preserve">Субвенции бюджетам городских округов на выполнение передаваемых полномочий субъектов Российской Федерации
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</si>
  <si>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</si>
  <si>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</si>
  <si>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000 2 02 35118 04 0000 150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</si>
  <si>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</si>
  <si>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</si>
  <si>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</si>
  <si>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</si>
  <si>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</si>
  <si>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000 2 02 39999 04 0000 150</t>
  </si>
  <si>
    <t>Прочие субвенции бюджетам городских округов</t>
  </si>
  <si>
    <t>000 2 07 00000 00 0000 000</t>
  </si>
  <si>
    <t xml:space="preserve">Прочие безвозмездные поступления </t>
  </si>
  <si>
    <t>000 2 07 04000 04 0000 150</t>
  </si>
  <si>
    <t xml:space="preserve">Прочие безвозмездные поступления в бюджеты городских округов
</t>
  </si>
  <si>
    <t>000 2 07 04010 04 0000 150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</si>
  <si>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</si>
  <si>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000 2 07 04050 04 0000 150</t>
  </si>
  <si>
    <t>000 2 18 00000 00 0000 000</t>
  </si>
  <si>
    <t>000 2 19 00000 00 0000 000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</si>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</sst>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953735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6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1" fillId="2" borderId="0" xfId="0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5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164" fontId="1" fillId="0" borderId="0" xfId="0" applyNumberFormat="1" applyFont="1" applyBorder="1"/>
    <xf numFmtId="0" fontId="5" fillId="2" borderId="1" xfId="0" applyFont="1" applyFill="1" applyBorder="1" applyAlignment="1">
      <alignment vertical="top"/>
    </xf>
    <xf numFmtId="0" fontId="12" fillId="0" borderId="0" xfId="0" applyFont="1" applyBorder="1"/>
    <xf numFmtId="4" fontId="1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Border="1"/>
    <xf numFmtId="4" fontId="14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vertical="top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49" fontId="4" fillId="0" borderId="1" xfId="0" applyNumberFormat="1" applyFont="1" applyBorder="1" applyAlignment="1" applyProtection="1">
      <alignment horizontal="left" vertical="center" wrapText="1"/>
    </xf>
    <xf numFmtId="0" fontId="1" fillId="2" borderId="0" xfId="0" applyFont="1" applyFill="1" applyAlignment="1">
      <alignment vertical="top"/>
    </xf>
    <xf numFmtId="49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" fontId="1" fillId="0" borderId="0" xfId="0" applyNumberFormat="1" applyFont="1" applyBorder="1" applyAlignment="1">
      <alignment vertical="top"/>
    </xf>
    <xf numFmtId="0" fontId="4" fillId="0" borderId="1" xfId="0" applyFont="1" applyBorder="1"/>
    <xf numFmtId="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 wrapText="1"/>
    </xf>
    <xf numFmtId="0" fontId="16" fillId="4" borderId="1" xfId="0" applyFont="1" applyFill="1" applyBorder="1" applyAlignment="1">
      <alignment vertical="top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7030A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04" Type="http://schemas.openxmlformats.org/officeDocument/2006/relationships/revisionLog" Target="revisionLog1.xml"/><Relationship Id="rId103" Type="http://schemas.openxmlformats.org/officeDocument/2006/relationships/revisionLog" Target="revisionLog103.xml"/><Relationship Id="rId108" Type="http://schemas.openxmlformats.org/officeDocument/2006/relationships/revisionLog" Target="revisionLog5.xml"/><Relationship Id="rId107" Type="http://schemas.openxmlformats.org/officeDocument/2006/relationships/revisionLog" Target="revisionLog4.xml"/><Relationship Id="rId102" Type="http://schemas.openxmlformats.org/officeDocument/2006/relationships/revisionLog" Target="revisionLog102.xml"/><Relationship Id="rId106" Type="http://schemas.openxmlformats.org/officeDocument/2006/relationships/revisionLog" Target="revisionLog3.xml"/><Relationship Id="rId101" Type="http://schemas.openxmlformats.org/officeDocument/2006/relationships/revisionLog" Target="revisionLog101.xml"/><Relationship Id="rId99" Type="http://schemas.openxmlformats.org/officeDocument/2006/relationships/revisionLog" Target="revisionLog99.xml"/><Relationship Id="rId100" Type="http://schemas.openxmlformats.org/officeDocument/2006/relationships/revisionLog" Target="revisionLog100.xml"/><Relationship Id="rId10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5E8A24D-BB32-445D-8E74-AC82672BC51F}" diskRevisions="1" revisionId="78" version="7">
  <header guid="{EF82D470-3F85-4CAF-88C4-50B31CDF5984}" dateTime="2019-10-23T16:52:00" maxSheetId="5" userName="Орлова Татьяна Олеговна" r:id="rId99" minRId="650" maxRId="677">
    <sheetIdMap count="4">
      <sheetId val="1"/>
      <sheetId val="2"/>
      <sheetId val="3"/>
      <sheetId val="4"/>
    </sheetIdMap>
  </header>
  <header guid="{08957BE6-103F-4136-8119-73C34DC316B6}" dateTime="2019-11-12T11:20:00" maxSheetId="5" userName="Орлова Татьяна Олеговна" r:id="rId100" minRId="678" maxRId="820">
    <sheetIdMap count="4">
      <sheetId val="1"/>
      <sheetId val="2"/>
      <sheetId val="3"/>
      <sheetId val="4"/>
    </sheetIdMap>
  </header>
  <header guid="{DB8E1111-8F0F-4534-9B04-AD592C03FF65}" dateTime="2019-11-12T11:28:00" maxSheetId="5" userName="Орлова Татьяна Олеговна" r:id="rId101" minRId="821" maxRId="856">
    <sheetIdMap count="4">
      <sheetId val="1"/>
      <sheetId val="2"/>
      <sheetId val="3"/>
      <sheetId val="4"/>
    </sheetIdMap>
  </header>
  <header guid="{D80E8F6E-F412-4AD2-91CD-B131FE296746}" dateTime="2019-11-13T12:25:00" maxSheetId="5" userName=" " r:id="rId102" minRId="857">
    <sheetIdMap count="4">
      <sheetId val="1"/>
      <sheetId val="2"/>
      <sheetId val="3"/>
      <sheetId val="4"/>
    </sheetIdMap>
  </header>
  <header guid="{A0323829-D16D-4F75-9E66-771C51A420CA}" dateTime="2019-11-14T14:27:11" maxSheetId="6" userName="Зыкова Елена Юрьевна" r:id="rId103" minRId="1" maxRId="7">
    <sheetIdMap count="5">
      <sheetId val="1"/>
      <sheetId val="2"/>
      <sheetId val="3"/>
      <sheetId val="4"/>
      <sheetId val="5"/>
    </sheetIdMap>
  </header>
  <header guid="{8921F508-F0C8-44B6-9301-2B044B51DD0C}" dateTime="2019-11-14T14:42:07" maxSheetId="6" userName="Орлова Татьяна Олеговна" r:id="rId104" minRId="14" maxRId="31">
    <sheetIdMap count="5">
      <sheetId val="1"/>
      <sheetId val="2"/>
      <sheetId val="3"/>
      <sheetId val="4"/>
      <sheetId val="5"/>
    </sheetIdMap>
  </header>
  <header guid="{CE56EA9F-DC2D-4C79-8892-1A3EAAAA64B6}" dateTime="2019-11-18T09:19:39" maxSheetId="6" userName="Орлова Татьяна Олеговна" r:id="rId105" minRId="38" maxRId="53">
    <sheetIdMap count="5">
      <sheetId val="1"/>
      <sheetId val="2"/>
      <sheetId val="3"/>
      <sheetId val="4"/>
      <sheetId val="5"/>
    </sheetIdMap>
  </header>
  <header guid="{C086E2E6-9CAC-40CD-9FA3-B476D86D3091}" dateTime="2019-11-18T09:31:49" maxSheetId="6" userName="Орлова Татьяна Олеговна" r:id="rId106" minRId="54" maxRId="59">
    <sheetIdMap count="5">
      <sheetId val="1"/>
      <sheetId val="2"/>
      <sheetId val="3"/>
      <sheetId val="4"/>
      <sheetId val="5"/>
    </sheetIdMap>
  </header>
  <header guid="{5FA7300B-B307-4507-9A38-8B84B35A13BE}" dateTime="2019-11-20T08:17:07" maxSheetId="6" userName="Бобрецова Наталья Геннадьевна" r:id="rId107" minRId="72">
    <sheetIdMap count="5">
      <sheetId val="1"/>
      <sheetId val="2"/>
      <sheetId val="3"/>
      <sheetId val="4"/>
      <sheetId val="5"/>
    </sheetIdMap>
  </header>
  <header guid="{05E8A24D-BB32-445D-8E74-AC82672BC51F}" dateTime="2019-11-20T08:24:42" maxSheetId="6" userName="Бобрецова Наталья Геннадьевна" r:id="rId108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" sId="2" ref="A123:XFD123" action="deleteRow">
    <undo index="4" exp="area" ref3D="1" dr="$M$1:$M$1048576" dn="Z_10B69522_62AE_4313_859A_9E4F497E803C_.wvu.Cols" sId="2"/>
    <undo index="2" exp="area" ref3D="1" dr="$E$1:$E$1048576" dn="Z_10B69522_62AE_4313_859A_9E4F497E803C_.wvu.Cols" sId="2"/>
    <undo index="1" exp="area" ref3D="1" dr="$A$1:$B$1048576" dn="Z_10B69522_62AE_4313_859A_9E4F497E803C_.wvu.Cols" sId="2"/>
    <undo index="2" exp="area" ref3D="1" dr="$E$1:$E$1048576" dn="Z_EDED9BCA_CA73_410B_AD6C_EB75BF6ABD57_.wvu.Cols" sId="2"/>
    <undo index="1" exp="area" ref3D="1" dr="$A$1:$B$1048576" dn="Z_EDED9BCA_CA73_410B_AD6C_EB75BF6ABD57_.wvu.Cols" sId="2"/>
    <undo index="2" exp="area" ref3D="1" dr="$E$1:$E$1048576" dn="Z_B3CB5D73_2EE9_4DF4_8F46_8251E8EB0BA5_.wvu.Cols" sId="2"/>
    <undo index="1" exp="area" ref3D="1" dr="$A$1:$B$1048576" dn="Z_B3CB5D73_2EE9_4DF4_8F46_8251E8EB0BA5_.wvu.Cols" sId="2"/>
    <undo index="2" exp="area" ref3D="1" dr="$E$1:$E$1048576" dn="Z_73725B44_0E88_4E9B_9F1A_2D0C56351361_.wvu.Cols" sId="2"/>
    <undo index="1" exp="area" ref3D="1" dr="$A$1:$B$1048576" dn="Z_73725B44_0E88_4E9B_9F1A_2D0C56351361_.wvu.Cols" sId="2"/>
    <undo index="2" exp="area" ref3D="1" dr="$E$1:$E$1048576" dn="Z_59B1F92E_3080_4B3C_AB43_7CBA0A8FFB6D_.wvu.Cols" sId="2"/>
    <undo index="1" exp="area" ref3D="1" dr="$A$1:$B$1048576" dn="Z_59B1F92E_3080_4B3C_AB43_7CBA0A8FFB6D_.wvu.Cols" sId="2"/>
    <undo index="2" exp="area" ref3D="1" dr="$E$1:$E$1048576" dn="Z_4E69F3DB_55EF_402E_B654_EB5E14AA90F9_.wvu.Cols" sId="2"/>
    <undo index="1" exp="area" ref3D="1" dr="$A$1:$B$1048576" dn="Z_4E69F3DB_55EF_402E_B654_EB5E14AA90F9_.wvu.Cols" sId="2"/>
    <undo index="2" exp="area" ref3D="1" dr="$E$1:$E$1048576" dn="Z_2158CA70_799D_4BB3_A14D_CE651C5FDF72_.wvu.Cols" sId="2"/>
    <undo index="1" exp="area" ref3D="1" dr="$A$1:$B$1048576" dn="Z_2158CA70_799D_4BB3_A14D_CE651C5FDF72_.wvu.Cols" sId="2"/>
    <rfmt sheetId="2" xfDxf="1" sqref="A123:XFD123" start="0" length="0"/>
    <rcc rId="0" sId="2" dxf="1">
      <nc r="C123" t="inlineStr">
        <is>
          <t>000 2 02 25511 04 0000 150</t>
        </is>
      </nc>
      <ndxf>
        <font>
          <sz val="10"/>
          <color auto="1"/>
          <name val="Times New Roman"/>
          <scheme val="none"/>
        </font>
        <alignment horizontal="lef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123" t="inlineStr">
        <is>
          <t>Субсидии бюджетам городских округов 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      </is>
      </nc>
      <ndxf>
        <font>
          <sz val="9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123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 numFmtId="4">
      <nc r="F123">
        <v>0</v>
      </nc>
      <ndxf>
        <font>
          <sz val="10"/>
          <color auto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G123">
        <v>0</v>
      </nc>
      <ndxf>
        <font>
          <sz val="10"/>
          <color auto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23">
        <f>F123</f>
      </nc>
      <ndxf>
        <font>
          <sz val="10"/>
          <color auto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I123">
        <v>0</v>
      </nc>
      <ndxf>
        <font>
          <sz val="10"/>
          <color auto="1"/>
          <name val="Times New Roman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J123">
        <v>0</v>
      </nc>
      <ndxf>
        <font>
          <sz val="10"/>
          <color auto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K123">
        <v>0</v>
      </nc>
      <ndxf>
        <font>
          <sz val="10"/>
          <color auto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L123" start="0" length="0">
      <dxf>
        <font>
          <sz val="10"/>
          <color rgb="FF000000"/>
          <name val="Times New Roman"/>
          <scheme val="none"/>
        </font>
        <alignment vertical="top" readingOrder="0"/>
      </dxf>
    </rfmt>
    <rfmt sheetId="2" sqref="M123" start="0" length="0">
      <dxf>
        <font>
          <sz val="10"/>
          <color rgb="FF000000"/>
          <name val="Times New Roman"/>
          <scheme val="none"/>
        </font>
        <alignment vertical="top" readingOrder="0"/>
      </dxf>
    </rfmt>
    <rfmt sheetId="2" sqref="N123" start="0" length="0">
      <dxf>
        <font>
          <sz val="10"/>
          <color rgb="FF000000"/>
          <name val="Times New Roman"/>
          <scheme val="none"/>
        </font>
      </dxf>
    </rfmt>
    <rfmt sheetId="2" sqref="O123" start="0" length="0">
      <dxf>
        <font>
          <sz val="10"/>
          <color rgb="FF000000"/>
          <name val="Times New Roman"/>
          <scheme val="none"/>
        </font>
      </dxf>
    </rfmt>
    <rfmt sheetId="2" sqref="P123" start="0" length="0">
      <dxf>
        <font>
          <sz val="10"/>
          <color rgb="FF000000"/>
          <name val="Times New Roman"/>
          <scheme val="none"/>
        </font>
      </dxf>
    </rfmt>
    <rfmt sheetId="2" sqref="Q123" start="0" length="0">
      <dxf>
        <font>
          <sz val="10"/>
          <color rgb="FF000000"/>
          <name val="Times New Roman"/>
          <scheme val="none"/>
        </font>
      </dxf>
    </rfmt>
    <rfmt sheetId="2" sqref="R123" start="0" length="0">
      <dxf>
        <font>
          <sz val="10"/>
          <color rgb="FF000000"/>
          <name val="Times New Roman"/>
          <scheme val="none"/>
        </font>
      </dxf>
    </rfmt>
  </rrc>
  <rcc rId="15" sId="2">
    <oc r="F119">
      <f>SUM(F120:F124)</f>
    </oc>
    <nc r="F119">
      <f>SUM(F120:F125)</f>
    </nc>
  </rcc>
  <rcc rId="16" sId="2">
    <oc r="G119">
      <f>SUM(G120:G124)</f>
    </oc>
    <nc r="G119">
      <f>SUM(G120:G125)</f>
    </nc>
  </rcc>
  <rcc rId="17" sId="2">
    <oc r="H119">
      <f>SUM(H120:H124)</f>
    </oc>
    <nc r="H119">
      <f>SUM(H120:H125)</f>
    </nc>
  </rcc>
  <rcc rId="18" sId="2" odxf="1" dxf="1">
    <oc r="I119">
      <f>SUM(I120:I125)</f>
    </oc>
    <nc r="I119">
      <f>SUM(I120:I125)</f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9" sId="2">
    <oc r="J119">
      <f>SUM(J120:J124)</f>
    </oc>
    <nc r="J119">
      <f>SUM(J120:J125)</f>
    </nc>
  </rcc>
  <rcc rId="20" sId="2">
    <oc r="K119">
      <f>SUM(K120:K124)</f>
    </oc>
    <nc r="K119">
      <f>SUM(K120:K125)</f>
    </nc>
  </rcc>
  <rcc rId="21" sId="2">
    <oc r="F115">
      <f>F116+F119</f>
    </oc>
    <nc r="F115">
      <f>F116+F119+F126</f>
    </nc>
  </rcc>
  <rcc rId="22" sId="2">
    <oc r="H115">
      <f>H116+H119</f>
    </oc>
    <nc r="H115">
      <f>H116+H119+H126</f>
    </nc>
  </rcc>
  <rcc rId="23" sId="2">
    <oc r="I115">
      <f>I116+I119</f>
    </oc>
    <nc r="I115">
      <f>I116+I119+I126</f>
    </nc>
  </rcc>
  <rcc rId="24" sId="2">
    <oc r="J115">
      <f>J116+J119</f>
    </oc>
    <nc r="J115">
      <f>J116+J119+J126</f>
    </nc>
  </rcc>
  <rcc rId="25" sId="2">
    <oc r="K115">
      <f>K116+K119</f>
    </oc>
    <nc r="K115">
      <f>K116+K119+K126</f>
    </nc>
  </rcc>
  <rfmt sheetId="2" sqref="G7">
    <dxf>
      <fill>
        <patternFill patternType="solid">
          <bgColor rgb="FFFFFF00"/>
        </patternFill>
      </fill>
    </dxf>
  </rfmt>
  <rcc rId="26" sId="2">
    <oc r="G115">
      <f>G116+G119</f>
    </oc>
    <nc r="G115">
      <f>G116+G119+G126</f>
    </nc>
  </rcc>
  <rcc rId="27" sId="2">
    <oc r="G114">
      <f>G115+G129</f>
    </oc>
    <nc r="G114">
      <f>G115+G133</f>
    </nc>
  </rcc>
  <rcc rId="28" sId="2">
    <oc r="H114">
      <f>H115+H129</f>
    </oc>
    <nc r="H114">
      <f>H115+H133</f>
    </nc>
  </rcc>
  <rcc rId="29" sId="2">
    <oc r="I114">
      <f>I115+I129</f>
    </oc>
    <nc r="I114">
      <f>I115+I133</f>
    </nc>
  </rcc>
  <rcc rId="30" sId="2">
    <oc r="J114">
      <f>J115+J129</f>
    </oc>
    <nc r="J114">
      <f>J115+J133</f>
    </nc>
  </rcc>
  <rcc rId="31" sId="2">
    <oc r="K114">
      <f>K115+K129</f>
    </oc>
    <nc r="K114">
      <f>K115+K133</f>
    </nc>
  </rcc>
  <rfmt sheetId="2" sqref="G7">
    <dxf>
      <fill>
        <patternFill>
          <bgColor theme="0"/>
        </patternFill>
      </fill>
    </dxf>
  </rfmt>
  <rdn rId="0" localSheetId="1" customView="1" name="Z_B7EF8E8E_0A32_453C_9F20_38F4E88467B3_.wvu.PrintArea" hidden="1" oldHidden="1">
    <formula>'на 01.07.'!$A$4:$L$175</formula>
  </rdn>
  <rdn rId="0" localSheetId="1" customView="1" name="Z_B7EF8E8E_0A32_453C_9F20_38F4E88467B3_.wvu.PrintTitles" hidden="1" oldHidden="1">
    <formula>'на 01.07.'!$4:$6</formula>
  </rdn>
  <rdn rId="0" localSheetId="1" customView="1" name="Z_B7EF8E8E_0A32_453C_9F20_38F4E88467B3_.wvu.Cols" hidden="1" oldHidden="1">
    <formula>'на 01.07.'!$A:$B,'на 01.07.'!$F:$F</formula>
  </rdn>
  <rdn rId="0" localSheetId="2" customView="1" name="Z_B7EF8E8E_0A32_453C_9F20_38F4E88467B3_.wvu.PrintArea" hidden="1" oldHidden="1">
    <formula>Лист1!$C$1:$L$136</formula>
  </rdn>
  <rdn rId="0" localSheetId="2" customView="1" name="Z_B7EF8E8E_0A32_453C_9F20_38F4E88467B3_.wvu.PrintTitles" hidden="1" oldHidden="1">
    <formula>Лист1!$4:$6</formula>
  </rdn>
  <rdn rId="0" localSheetId="2" customView="1" name="Z_B7EF8E8E_0A32_453C_9F20_38F4E88467B3_.wvu.Cols" hidden="1" oldHidden="1">
    <formula>Лист1!$A:$B,Лист1!$E:$E</formula>
  </rdn>
  <rcv guid="{B7EF8E8E-0A32-453C-9F20-38F4E88467B3}" action="add"/>
</revisions>
</file>

<file path=xl/revisions/revisionLog100.xml><?xml version="1.0" encoding="utf-8"?>
<revisions xmlns="http://schemas.openxmlformats.org/spreadsheetml/2006/main" xmlns:r="http://schemas.openxmlformats.org/officeDocument/2006/relationships">
  <rcc rId="678" ua="false" sId="2">
    <oc r="M4" t="inlineStr">
      <is>
        <r>
          <rPr>
            <sz val="11"/>
            <color rgb="FF000000"/>
            <rFont val="Calibri"/>
            <family val="2"/>
            <charset val="204"/>
          </rPr>
          <t xml:space="preserve">НАША ДИНАМИКА или в 2018</t>
        </r>
      </is>
    </oc>
    <nc r="M4"/>
  </rcc>
  <rcc rId="679" ua="false" sId="2">
    <oc r="N4" t="inlineStr">
      <is>
        <r>
          <rPr>
            <sz val="11"/>
            <color rgb="FF000000"/>
            <rFont val="Calibri"/>
            <family val="2"/>
            <charset val="204"/>
          </rPr>
          <t xml:space="preserve">СРЕДНЕЕ </t>
        </r>
      </is>
    </oc>
    <nc r="N4"/>
  </rcc>
  <rcc rId="680" ua="false" sId="2">
    <oc r="O4" t="inlineStr">
      <is>
        <r>
          <rPr>
            <sz val="11"/>
            <color rgb="FF000000"/>
            <rFont val="Calibri"/>
            <family val="2"/>
            <charset val="204"/>
          </rPr>
          <t xml:space="preserve">СТАВИМ               ОЦЕНКА</t>
        </r>
      </is>
    </oc>
    <nc r="O4"/>
  </rcc>
  <rcc rId="681" ua="false" sId="2">
    <oc r="M11" t="n">
      <f>G11/9*12</f>
    </oc>
    <nc r="M11"/>
  </rcc>
  <rcc rId="682" ua="false" sId="2">
    <oc r="N11" t="n">
      <f>(H11+M11)/2</f>
    </oc>
    <nc r="N11"/>
  </rcc>
  <rcc rId="683" ua="false" sId="2">
    <oc r="O11" t="n">
      <v>195600000</v>
    </oc>
    <nc r="O11"/>
  </rcc>
  <rcc rId="684" ua="false" sId="2">
    <oc r="P11" t="inlineStr">
      <is>
        <r>
          <rPr>
            <sz val="11"/>
            <color rgb="FF000000"/>
            <rFont val="Calibri"/>
            <family val="2"/>
            <charset val="204"/>
          </rPr>
          <t xml:space="preserve">ГАД- 202 700 000</t>
        </r>
      </is>
    </oc>
    <nc r="P11"/>
  </rcc>
  <rcc rId="685" ua="false" sId="2">
    <oc r="Q11" t="inlineStr">
      <is>
        <r>
          <rPr>
            <sz val="11"/>
            <color rgb="FF000000"/>
            <rFont val="Calibri"/>
            <family val="2"/>
            <charset val="204"/>
          </rPr>
          <t xml:space="preserve">ГАД- 203 000 000</t>
        </r>
      </is>
    </oc>
    <nc r="Q11"/>
  </rcc>
  <rcc rId="686" ua="false" sId="2">
    <oc r="R11" t="inlineStr">
      <is>
        <r>
          <rPr>
            <sz val="11"/>
            <color rgb="FF000000"/>
            <rFont val="Calibri"/>
            <family val="2"/>
            <charset val="204"/>
          </rPr>
          <t xml:space="preserve">ГАД- 203 000 000</t>
        </r>
      </is>
    </oc>
    <nc r="R11"/>
  </rcc>
  <rcc rId="687" ua="false" sId="2">
    <oc r="M12" t="n">
      <f>G12/9*12</f>
    </oc>
    <nc r="M12"/>
  </rcc>
  <rcc rId="688" ua="false" sId="2">
    <oc r="N12" t="n">
      <f>(H12+M12)/2</f>
    </oc>
    <nc r="N12"/>
  </rcc>
  <rcc rId="689" ua="false" sId="2">
    <oc r="O12" t="n">
      <v>245500</v>
    </oc>
    <nc r="O12"/>
  </rcc>
  <rcc rId="690" ua="false" sId="2">
    <oc r="P12" t="inlineStr">
      <is>
        <r>
          <rPr>
            <sz val="11"/>
            <color rgb="FF000000"/>
            <rFont val="Calibri"/>
            <family val="2"/>
            <charset val="204"/>
          </rPr>
          <t xml:space="preserve">ГАД- 285 000</t>
        </r>
      </is>
    </oc>
    <nc r="P12"/>
  </rcc>
  <rcc rId="691" ua="false" sId="2">
    <oc r="Q12" t="inlineStr">
      <is>
        <r>
          <rPr>
            <sz val="11"/>
            <color rgb="FF000000"/>
            <rFont val="Calibri"/>
            <family val="2"/>
            <charset val="204"/>
          </rPr>
          <t xml:space="preserve">ГАД- 290 000</t>
        </r>
      </is>
    </oc>
    <nc r="Q12"/>
  </rcc>
  <rcc rId="692" ua="false" sId="2">
    <oc r="R12" t="inlineStr">
      <is>
        <r>
          <rPr>
            <sz val="11"/>
            <color rgb="FF000000"/>
            <rFont val="Calibri"/>
            <family val="2"/>
            <charset val="204"/>
          </rPr>
          <t xml:space="preserve">ГАД- 290 000</t>
        </r>
      </is>
    </oc>
    <nc r="R12"/>
  </rcc>
  <rcc rId="693" ua="false" sId="2">
    <oc r="M13" t="n">
      <f>G13/9*12</f>
    </oc>
    <nc r="M13"/>
  </rcc>
  <rcc rId="694" ua="false" sId="2">
    <oc r="N13" t="n">
      <f>(H13+M13)/2</f>
    </oc>
    <nc r="N13"/>
  </rcc>
  <rcc rId="695" ua="false" sId="2">
    <oc r="O13" t="n">
      <v>331000</v>
    </oc>
    <nc r="O13"/>
  </rcc>
  <rcc rId="696" ua="false" sId="2">
    <oc r="P13" t="inlineStr">
      <is>
        <r>
          <rPr>
            <sz val="11"/>
            <color rgb="FF000000"/>
            <rFont val="Calibri"/>
            <family val="2"/>
            <charset val="204"/>
          </rPr>
          <t xml:space="preserve">ГАД- 450 000</t>
        </r>
      </is>
    </oc>
    <nc r="P13"/>
  </rcc>
  <rcc rId="697" ua="false" sId="2">
    <oc r="Q13" t="inlineStr">
      <is>
        <r>
          <rPr>
            <sz val="11"/>
            <color rgb="FF000000"/>
            <rFont val="Calibri"/>
            <family val="2"/>
            <charset val="204"/>
          </rPr>
          <t xml:space="preserve">ГАД- 460 000</t>
        </r>
      </is>
    </oc>
    <nc r="Q13"/>
  </rcc>
  <rcc rId="698" ua="false" sId="2">
    <oc r="R13" t="inlineStr">
      <is>
        <r>
          <rPr>
            <sz val="11"/>
            <color rgb="FF000000"/>
            <rFont val="Calibri"/>
            <family val="2"/>
            <charset val="204"/>
          </rPr>
          <t xml:space="preserve">ГАД- 460 000</t>
        </r>
      </is>
    </oc>
    <nc r="R13"/>
  </rcc>
  <rcc rId="699" ua="false" sId="2">
    <oc r="O16" t="n">
      <v>2194621</v>
    </oc>
    <nc r="O16"/>
  </rcc>
  <rcc rId="700" ua="false" sId="2">
    <oc r="O17" t="n">
      <v>16685</v>
    </oc>
    <nc r="O17"/>
  </rcc>
  <rcc rId="701" ua="false" sId="2">
    <oc r="O18" t="n">
      <v>3638253</v>
    </oc>
    <nc r="O18"/>
  </rcc>
  <rcc rId="702" ua="false" sId="2">
    <oc r="O19" t="n">
      <v>0</v>
    </oc>
    <nc r="O19"/>
  </rcc>
  <rcc rId="703" ua="false" sId="2">
    <oc r="M23" t="n">
      <f>G23/9*12</f>
    </oc>
    <nc r="M23"/>
  </rcc>
  <rcc rId="704" ua="false" sId="2">
    <oc r="N23" t="n">
      <f>(H23+M23)/2</f>
    </oc>
    <nc r="N23"/>
  </rcc>
  <rcc rId="705" ua="false" sId="2">
    <oc r="O23" t="n">
      <f>H23</f>
    </oc>
    <nc r="O23"/>
  </rcc>
  <rcc rId="706" ua="false" sId="2">
    <oc r="P24" t="inlineStr">
      <is>
        <r>
          <rPr>
            <sz val="11"/>
            <color rgb="FF000000"/>
            <rFont val="Calibri"/>
            <family val="2"/>
            <charset val="204"/>
          </rPr>
          <t xml:space="preserve">ГАД- 0</t>
        </r>
      </is>
    </oc>
    <nc r="P24"/>
  </rcc>
  <rcc rId="707" ua="false" sId="2">
    <oc r="Q24" t="inlineStr">
      <is>
        <r>
          <rPr>
            <sz val="11"/>
            <color rgb="FF000000"/>
            <rFont val="Calibri"/>
            <family val="2"/>
            <charset val="204"/>
          </rPr>
          <t xml:space="preserve">ГАД- 0</t>
        </r>
      </is>
    </oc>
    <nc r="Q24"/>
  </rcc>
  <rcc rId="708" ua="false" sId="2">
    <oc r="R24" t="inlineStr">
      <is>
        <r>
          <rPr>
            <sz val="11"/>
            <color rgb="FF000000"/>
            <rFont val="Calibri"/>
            <family val="2"/>
            <charset val="204"/>
          </rPr>
          <t xml:space="preserve">ГАД- 0</t>
        </r>
      </is>
    </oc>
    <nc r="R24"/>
  </rcc>
  <rcc rId="709" ua="false" sId="2">
    <oc r="M26" t="n">
      <f>G26/9*12</f>
    </oc>
    <nc r="M26"/>
  </rcc>
  <rcc rId="710" ua="false" sId="2">
    <oc r="N26" t="n">
      <f>(H26+M26)/2</f>
    </oc>
    <nc r="N26"/>
  </rcc>
  <rcc rId="711" ua="false" sId="2">
    <oc r="O26" t="n">
      <v>1290000</v>
    </oc>
    <nc r="O26"/>
  </rcc>
  <rcc rId="712" ua="false" sId="2">
    <oc r="M28" t="n">
      <f>G28/9*12</f>
    </oc>
    <nc r="M28"/>
  </rcc>
  <rcc rId="713" ua="false" sId="2">
    <oc r="N28" t="n">
      <f>(H28+M28)/2</f>
    </oc>
    <nc r="N28"/>
  </rcc>
  <rcc rId="714" ua="false" sId="2">
    <oc r="O28" t="n">
      <v>7150000</v>
    </oc>
    <nc r="O28"/>
  </rcc>
  <rcc rId="715" ua="false" sId="2">
    <oc r="M29" t="n">
      <f>G29/9*12</f>
    </oc>
    <nc r="M29"/>
  </rcc>
  <rcc rId="716" ua="false" sId="2">
    <oc r="N29" t="n">
      <f>(H29+M29)/2</f>
    </oc>
    <nc r="N29"/>
  </rcc>
  <rcc rId="717" ua="false" sId="2">
    <oc r="O29" t="n">
      <f>H29</f>
    </oc>
    <nc r="O29"/>
  </rcc>
  <rcc rId="718" ua="false" sId="2">
    <oc r="M31" t="n">
      <f>G31/9*12</f>
    </oc>
    <nc r="M31"/>
  </rcc>
  <rcc rId="719" ua="false" sId="2">
    <oc r="N31" t="n">
      <f>(H31+M31)/2</f>
    </oc>
    <nc r="N31"/>
  </rcc>
  <rcc rId="720" ua="false" sId="2">
    <oc r="O31" t="n">
      <v>22600</v>
    </oc>
    <nc r="O31"/>
  </rcc>
  <rcc rId="721" ua="false" sId="2">
    <oc r="M33" t="n">
      <f>G33/9*12</f>
    </oc>
    <nc r="M33"/>
  </rcc>
  <rcc rId="722" ua="false" sId="2">
    <oc r="N33" t="n">
      <f>(H33+M33)/2</f>
    </oc>
    <nc r="N33"/>
  </rcc>
  <rcc rId="723" ua="false" sId="2">
    <oc r="O33" t="n">
      <f>H33</f>
    </oc>
    <nc r="O33"/>
  </rcc>
  <rcc rId="724" ua="false" sId="2">
    <oc r="M36" t="n">
      <v>1029801.88</v>
    </oc>
    <nc r="M36"/>
  </rcc>
  <rcc rId="725" ua="false" sId="2">
    <oc r="N36" t="n">
      <f>(H36+M36)/2</f>
    </oc>
    <nc r="N36"/>
  </rcc>
  <rcc rId="726" ua="false" sId="2">
    <oc r="O36" t="n">
      <v>1650000</v>
    </oc>
    <nc r="O36"/>
  </rcc>
  <rcc rId="727" ua="false" sId="2">
    <oc r="M39" t="n">
      <v>1123625.83</v>
    </oc>
    <nc r="M39"/>
  </rcc>
  <rcc rId="728" ua="false" sId="2">
    <oc r="N39" t="n">
      <f>(H39+M39)/2</f>
    </oc>
    <nc r="N39"/>
  </rcc>
  <rcc rId="729" ua="false" sId="2">
    <oc r="O39" t="n">
      <f>H39</f>
    </oc>
    <nc r="O39"/>
  </rcc>
  <rcc rId="730" ua="false" sId="2">
    <oc r="M41" t="n">
      <v>120738.93</v>
    </oc>
    <nc r="M41"/>
  </rcc>
  <rcc rId="731" ua="false" sId="2">
    <oc r="N41" t="n">
      <f>(H41+M41)/2</f>
    </oc>
    <nc r="N41"/>
  </rcc>
  <rcc rId="732" ua="false" sId="2">
    <oc r="O41" t="n">
      <v>200000</v>
    </oc>
    <nc r="O41"/>
  </rcc>
  <rcc rId="733" ua="false" sId="2">
    <oc r="M44" t="n">
      <f>G44/9*12</f>
    </oc>
    <nc r="M44"/>
  </rcc>
  <rcc rId="734" ua="false" sId="2">
    <oc r="N44" t="n">
      <f>(H44+M44)/2</f>
    </oc>
    <nc r="N44"/>
  </rcc>
  <rcc rId="735" ua="false" sId="2">
    <oc r="O44" t="n">
      <f>F44</f>
    </oc>
    <nc r="O44"/>
  </rcc>
  <rcc rId="736" ua="false" sId="2">
    <oc r="M47" t="n">
      <f>G47/9*12</f>
    </oc>
    <nc r="M47"/>
  </rcc>
  <rcc rId="737" ua="false" sId="2">
    <oc r="O47" t="n">
      <f>H47</f>
    </oc>
    <nc r="O47"/>
  </rcc>
  <rcc rId="738" ua="false" sId="2">
    <oc r="P47" t="inlineStr">
      <is>
        <r>
          <rPr>
            <sz val="11"/>
            <color rgb="FF000000"/>
            <rFont val="Calibri"/>
            <family val="2"/>
            <charset val="204"/>
          </rPr>
          <t xml:space="preserve">ГАД- 24 000</t>
        </r>
      </is>
    </oc>
    <nc r="P47"/>
  </rcc>
  <rcc rId="739" ua="false" sId="2">
    <oc r="M51" t="n">
      <f>G51/9*12</f>
    </oc>
    <nc r="M51"/>
  </rcc>
  <rcc rId="740" ua="false" sId="2">
    <oc r="N51" t="n">
      <f>(H51+M51)/2</f>
    </oc>
    <nc r="N51"/>
  </rcc>
  <rcc rId="741" ua="false" sId="2">
    <oc r="O51" t="n">
      <f>H51</f>
    </oc>
    <nc r="O51"/>
  </rcc>
  <rcc rId="742" ua="false" sId="2">
    <oc r="M53" t="n">
      <f>G53/9*12</f>
    </oc>
    <nc r="M53"/>
  </rcc>
  <rcc rId="743" ua="false" sId="2">
    <oc r="N53" t="n">
      <f>(H53+M53)/2</f>
    </oc>
    <nc r="N53"/>
  </rcc>
  <rcc rId="744" ua="false" sId="2">
    <oc r="O53" t="n">
      <f>H53</f>
    </oc>
    <nc r="O53"/>
  </rcc>
  <rcc rId="745" ua="false" sId="2">
    <oc r="P53" t="inlineStr">
      <is>
        <r>
          <rPr>
            <sz val="11"/>
            <color rgb="FF000000"/>
            <rFont val="Calibri"/>
            <family val="2"/>
            <charset val="204"/>
          </rPr>
          <t xml:space="preserve">ГАД - 527 700</t>
        </r>
      </is>
    </oc>
    <nc r="P53"/>
  </rcc>
  <rcc rId="746" ua="false" sId="2">
    <oc r="Q53" t="inlineStr">
      <is>
        <r>
          <rPr>
            <sz val="11"/>
            <color rgb="FF000000"/>
            <rFont val="Calibri"/>
            <family val="2"/>
            <charset val="204"/>
          </rPr>
          <t xml:space="preserve">ГАД - 548 870</t>
        </r>
      </is>
    </oc>
    <nc r="Q53"/>
  </rcc>
  <rcc rId="747" ua="false" sId="2">
    <oc r="R53" t="inlineStr">
      <is>
        <r>
          <rPr>
            <sz val="11"/>
            <color rgb="FF000000"/>
            <rFont val="Calibri"/>
            <family val="2"/>
            <charset val="204"/>
          </rPr>
          <t xml:space="preserve">ГАД - 570 800</t>
        </r>
      </is>
    </oc>
    <nc r="R53"/>
  </rcc>
  <rcc rId="748" ua="false" sId="2">
    <oc r="M55" t="n">
      <f>G55/9*12</f>
    </oc>
    <nc r="M55"/>
  </rcc>
  <rcc rId="749" ua="false" sId="2">
    <oc r="N55" t="n">
      <f>(H55+M55)/2</f>
    </oc>
    <nc r="N55"/>
  </rcc>
  <rcc rId="750" ua="false" sId="2">
    <oc r="O55" t="n">
      <f>H55</f>
    </oc>
    <nc r="O55"/>
  </rcc>
  <rcc rId="751" ua="false" sId="2">
    <oc r="P55" t="inlineStr">
      <is>
        <r>
          <rPr>
            <sz val="11"/>
            <color rgb="FF000000"/>
            <rFont val="Calibri"/>
            <family val="2"/>
            <charset val="204"/>
          </rPr>
          <t xml:space="preserve">ГАД - 15 325 200</t>
        </r>
      </is>
    </oc>
    <nc r="P55"/>
  </rcc>
  <rcc rId="752" ua="false" sId="2">
    <oc r="Q55" t="inlineStr">
      <is>
        <r>
          <rPr>
            <sz val="11"/>
            <color rgb="FF000000"/>
            <rFont val="Calibri"/>
            <family val="2"/>
            <charset val="204"/>
          </rPr>
          <t xml:space="preserve">ГАД - 15 938 200</t>
        </r>
      </is>
    </oc>
    <nc r="Q55"/>
  </rcc>
  <rcc rId="753" ua="false" sId="2">
    <oc r="R55" t="inlineStr">
      <is>
        <r>
          <rPr>
            <sz val="11"/>
            <color rgb="FF000000"/>
            <rFont val="Calibri"/>
            <family val="2"/>
            <charset val="204"/>
          </rPr>
          <t xml:space="preserve">ГАД - 16 575 700</t>
        </r>
      </is>
    </oc>
    <nc r="R55"/>
  </rcc>
  <rcc rId="754" ua="false" sId="2">
    <oc r="M58" t="n">
      <f>G58/9*12</f>
    </oc>
    <nc r="M58"/>
  </rcc>
  <rcc rId="755" ua="false" sId="2">
    <oc r="N58" t="n">
      <f>(H58+M58)/2</f>
    </oc>
    <nc r="N58"/>
  </rcc>
  <rcc rId="756" ua="false" sId="2">
    <oc r="M61" t="n">
      <f>G61/9*12</f>
    </oc>
    <nc r="M61"/>
  </rcc>
  <rcc rId="757" ua="false" sId="2">
    <oc r="N61" t="n">
      <f>(H61+M61)/2</f>
    </oc>
    <nc r="N61"/>
  </rcc>
  <rcc rId="758" ua="false" sId="2">
    <oc r="O61" t="n">
      <v>1300000</v>
    </oc>
    <nc r="O61"/>
  </rcc>
  <rcc rId="759" ua="false" sId="2">
    <oc r="P61" t="inlineStr">
      <is>
        <r>
          <rPr>
            <sz val="11"/>
            <color rgb="FF000000"/>
            <rFont val="Calibri"/>
            <family val="2"/>
            <charset val="204"/>
          </rPr>
          <t xml:space="preserve">ГАД- 1 871 200</t>
        </r>
      </is>
    </oc>
    <nc r="P61"/>
  </rcc>
  <rcc rId="760" ua="false" sId="2">
    <oc r="M64" t="n">
      <v>934265.63</v>
    </oc>
    <nc r="M64"/>
  </rcc>
  <rcc rId="761" ua="false" sId="2">
    <oc r="N64" t="n">
      <f>G64/9*12</f>
    </oc>
    <nc r="N64"/>
  </rcc>
  <rcc rId="762" ua="false" sId="2">
    <oc r="O64" t="n">
      <v>436000</v>
    </oc>
    <nc r="O64"/>
  </rcc>
  <rcc rId="763" ua="false" sId="2">
    <oc r="M65" t="n">
      <v>285463</v>
    </oc>
    <nc r="M65"/>
  </rcc>
  <rcc rId="764" ua="false" sId="2">
    <oc r="N65" t="n">
      <f>G65/9*12</f>
    </oc>
    <nc r="N65"/>
  </rcc>
  <rcc rId="765" ua="false" sId="2">
    <oc r="O65" t="n">
      <v>124000</v>
    </oc>
    <nc r="O65"/>
  </rcc>
  <rcc rId="766" ua="false" sId="2">
    <oc r="M67" t="n">
      <v>181792.67</v>
    </oc>
    <nc r="M67"/>
  </rcc>
  <rcc rId="767" ua="false" sId="2">
    <oc r="N67" t="n">
      <f>G67/9*12</f>
    </oc>
    <nc r="N67"/>
  </rcc>
  <rcc rId="768" ua="false" sId="2">
    <oc r="O67" t="n">
      <v>0</v>
    </oc>
    <nc r="O67"/>
  </rcc>
  <rcc rId="769" ua="false" sId="2">
    <oc r="M68" t="n">
      <v>99.49</v>
    </oc>
    <nc r="M68"/>
  </rcc>
  <rcc rId="770" ua="false" sId="2">
    <oc r="N68" t="n">
      <f>G68/9*12</f>
    </oc>
    <nc r="N68"/>
  </rcc>
  <rcc rId="771" ua="false" sId="2">
    <oc r="O68" t="n">
      <v>3990</v>
    </oc>
    <nc r="O68"/>
  </rcc>
  <rcc rId="772" ua="false" sId="2">
    <oc r="M69" t="n">
      <v>0</v>
    </oc>
    <nc r="M69"/>
  </rcc>
  <rcc rId="773" ua="false" sId="2">
    <oc r="N69" t="n">
      <f>G69/9*12</f>
    </oc>
    <nc r="N69"/>
  </rcc>
  <rcc rId="774" ua="false" sId="2">
    <oc r="O69" t="n">
      <v>0</v>
    </oc>
    <nc r="O69"/>
  </rcc>
  <rcc rId="775" ua="false" sId="2">
    <oc r="M70" t="n">
      <f>M73+M76</f>
    </oc>
    <nc r="M70"/>
  </rcc>
  <rcc rId="776" ua="false" sId="2">
    <oc r="O70" t="n">
      <f>O73+O76</f>
    </oc>
    <nc r="O70"/>
  </rcc>
  <rcc rId="777" ua="false" sId="2">
    <oc r="M73" t="n">
      <f>G73/4.5*5</f>
    </oc>
    <nc r="M73"/>
  </rcc>
  <rcc rId="778" ua="false" sId="2">
    <oc r="O73" t="n">
      <v>3000000</v>
    </oc>
    <nc r="O73"/>
  </rcc>
  <rcc rId="779" ua="false" sId="2">
    <oc r="M76" t="n">
      <f>G76/9*12</f>
    </oc>
    <nc r="M76"/>
  </rcc>
  <rcc rId="780" ua="false" sId="2">
    <oc r="O76" t="n">
      <v>2000000</v>
    </oc>
    <nc r="O76"/>
  </rcc>
  <rcc rId="781" ua="false" sId="2">
    <oc r="O80" t="n">
      <f>H80</f>
    </oc>
    <nc r="O80"/>
  </rcc>
  <rcc rId="782" ua="false" sId="2">
    <oc r="O83" t="n">
      <f>H83</f>
    </oc>
    <nc r="O83"/>
  </rcc>
  <rcc rId="783" ua="false" sId="2">
    <oc r="O86" t="n">
      <f>H86</f>
    </oc>
    <nc r="O86"/>
  </rcc>
  <rcc rId="784" ua="false" sId="2">
    <oc r="M89" t="n">
      <f>G89/9*12</f>
    </oc>
    <nc r="M89"/>
  </rcc>
  <rcc rId="785" ua="false" sId="2">
    <oc r="O89" t="n">
      <v>10800</v>
    </oc>
    <nc r="O89"/>
  </rcc>
  <rcc rId="786" ua="false" sId="2">
    <oc r="P89" t="inlineStr">
      <is>
        <r>
          <rPr>
            <sz val="11"/>
            <color rgb="FF000000"/>
            <rFont val="Calibri"/>
            <family val="2"/>
            <charset val="204"/>
          </rPr>
          <t xml:space="preserve">ГАД- 0</t>
        </r>
      </is>
    </oc>
    <nc r="P89"/>
  </rcc>
  <rcc rId="787" ua="false" sId="2">
    <oc r="Q89" t="inlineStr">
      <is>
        <r>
          <rPr>
            <sz val="11"/>
            <color rgb="FF000000"/>
            <rFont val="Calibri"/>
            <family val="2"/>
            <charset val="204"/>
          </rPr>
          <t xml:space="preserve">?????</t>
        </r>
      </is>
    </oc>
    <nc r="Q89"/>
  </rcc>
  <rcc rId="788" ua="false" sId="2">
    <oc r="M90" t="n">
      <f>G90/9*12</f>
    </oc>
    <nc r="M90"/>
  </rcc>
  <rcc rId="789" ua="false" sId="2">
    <oc r="O90" t="n">
      <v>3400</v>
    </oc>
    <nc r="O90"/>
  </rcc>
  <rcc rId="790" ua="false" sId="2">
    <oc r="P90" t="inlineStr">
      <is>
        <r>
          <rPr>
            <sz val="11"/>
            <color rgb="FF000000"/>
            <rFont val="Calibri"/>
            <family val="2"/>
            <charset val="204"/>
          </rPr>
          <t xml:space="preserve">ГАД- 8 000</t>
        </r>
      </is>
    </oc>
    <nc r="P90"/>
  </rcc>
  <rcc rId="791" ua="false" sId="2">
    <oc r="Q90" t="inlineStr">
      <is>
        <r>
          <rPr>
            <sz val="11"/>
            <color rgb="FF000000"/>
            <rFont val="Calibri"/>
            <family val="2"/>
            <charset val="204"/>
          </rPr>
          <t xml:space="preserve">?????</t>
        </r>
      </is>
    </oc>
    <nc r="Q90"/>
  </rcc>
  <rcc rId="792" ua="false" sId="2">
    <oc r="M92" t="n">
      <f>G92/9*12</f>
    </oc>
    <nc r="M92"/>
  </rcc>
  <rcc rId="793" ua="false" sId="2">
    <oc r="O92" t="n">
      <v>67440</v>
    </oc>
    <nc r="O92"/>
  </rcc>
  <rcc rId="794" ua="false" sId="2">
    <oc r="M93" t="n">
      <f>G93/9*12</f>
    </oc>
    <nc r="M93"/>
  </rcc>
  <rcc rId="795" ua="false" sId="2">
    <oc r="O93" t="n">
      <v>2800</v>
    </oc>
    <nc r="O93"/>
  </rcc>
  <rcc rId="796" ua="false" sId="2">
    <oc r="M94" t="n">
      <f>G94/9*12</f>
    </oc>
    <nc r="M94"/>
  </rcc>
  <rcc rId="797" ua="false" sId="2">
    <oc r="M96" t="n">
      <f>G96/9*12</f>
    </oc>
    <nc r="M96"/>
  </rcc>
  <rcc rId="798" ua="false" sId="2">
    <oc r="O96" t="n">
      <v>39200</v>
    </oc>
    <nc r="O96"/>
  </rcc>
  <rcc rId="799" ua="false" sId="2">
    <oc r="M97" t="n">
      <f>G97/9*12</f>
    </oc>
    <nc r="M97"/>
  </rcc>
  <rcc rId="800" ua="false" sId="2">
    <oc r="O97" t="n">
      <v>268400</v>
    </oc>
    <nc r="O97"/>
  </rcc>
  <rcc rId="801" ua="false" sId="2">
    <oc r="M100" t="n">
      <f>G100/9*12</f>
    </oc>
    <nc r="M100"/>
  </rcc>
  <rcc rId="802" ua="false" sId="2">
    <oc r="O100" t="n">
      <v>500</v>
    </oc>
    <nc r="O100"/>
  </rcc>
  <rcc rId="803" ua="false" sId="2">
    <oc r="M101" t="n">
      <f>G101/9*12</f>
    </oc>
    <nc r="M101"/>
  </rcc>
  <rcc rId="804" ua="false" sId="2">
    <oc r="O101" t="n">
      <v>111350</v>
    </oc>
    <nc r="O101"/>
  </rcc>
  <rcc rId="805" ua="false" sId="2">
    <oc r="M103" t="n">
      <f>G103/9*12</f>
    </oc>
    <nc r="M103"/>
  </rcc>
  <rcc rId="806" ua="false" sId="2">
    <oc r="O103" t="n">
      <v>60000</v>
    </oc>
    <nc r="O103"/>
  </rcc>
  <rcc rId="807" ua="false" sId="2">
    <oc r="M105" t="n">
      <f>G105/9*12</f>
    </oc>
    <nc r="M105"/>
  </rcc>
  <rcc rId="808" ua="false" sId="2">
    <oc r="O105" t="n">
      <v>300</v>
    </oc>
    <nc r="O105"/>
  </rcc>
  <rcc rId="809" ua="false" sId="2">
    <oc r="M107" t="n">
      <f>G107/9*12</f>
    </oc>
    <nc r="M107"/>
  </rcc>
  <rcc rId="810" ua="false" sId="2">
    <oc r="O107" t="n">
      <v>373000</v>
    </oc>
    <nc r="O107"/>
  </rcc>
  <rcc rId="811" ua="false" sId="2">
    <oc r="P107" t="inlineStr">
      <is>
        <r>
          <rPr>
            <sz val="11"/>
            <color rgb="FF000000"/>
            <rFont val="Calibri"/>
            <family val="2"/>
            <charset val="204"/>
          </rPr>
          <t xml:space="preserve">ГАД- 100 000</t>
        </r>
      </is>
    </oc>
    <nc r="P107"/>
  </rcc>
  <rcc rId="812" ua="false" sId="2">
    <oc r="M108" t="n">
      <f>G108/9*12</f>
    </oc>
    <nc r="M108"/>
  </rcc>
  <rcc rId="813" ua="false" sId="2">
    <oc r="O108" t="n">
      <v>300000</v>
    </oc>
    <nc r="O108"/>
  </rcc>
  <rcc rId="814" ua="false" sId="2">
    <oc r="P108" t="inlineStr">
      <is>
        <r>
          <rPr>
            <sz val="11"/>
            <color rgb="FF000000"/>
            <rFont val="Calibri"/>
            <family val="2"/>
            <charset val="204"/>
          </rPr>
          <t xml:space="preserve">?????</t>
        </r>
      </is>
    </oc>
    <nc r="P108"/>
  </rcc>
  <rcc rId="815" ua="false" sId="2">
    <oc r="M110" t="n">
      <f>G110/9*12</f>
    </oc>
    <nc r="M110"/>
  </rcc>
  <rcc rId="816" ua="false" sId="2">
    <oc r="O110" t="n">
      <v>1550000</v>
    </oc>
    <nc r="O110"/>
  </rcc>
  <rcc rId="817" ua="false" sId="2">
    <oc r="P110" t="inlineStr">
      <is>
        <r>
          <rPr>
            <sz val="11"/>
            <color rgb="FF000000"/>
            <rFont val="Calibri"/>
            <family val="2"/>
            <charset val="204"/>
          </rPr>
          <t xml:space="preserve">?????</t>
        </r>
      </is>
    </oc>
    <nc r="P110"/>
  </rcc>
  <rcc rId="818" ua="false" sId="2">
    <oc r="H101" t="n">
      <v>111350</v>
    </oc>
    <nc r="H101" t="n">
      <v>111850</v>
    </nc>
  </rcc>
  <rcc rId="819" ua="false" sId="2">
    <oc r="I101" t="n">
      <v>112000</v>
    </oc>
    <nc r="I101" t="n">
      <v>112500</v>
    </nc>
  </rcc>
  <rcc rId="820" ua="false" sId="2">
    <oc r="H100" t="n">
      <v>500</v>
    </oc>
    <nc r="H100" t="n">
      <v>0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>
  <rcc rId="821" ua="false" sId="2">
    <nc r="C134" t="inlineStr">
      <is>
        <r>
          <rPr>
            <sz val="11"/>
            <color rgb="FF000000"/>
            <rFont val="Calibri"/>
            <family val="2"/>
            <charset val="204"/>
          </rPr>
          <t xml:space="preserve">000 2 04 00000 00 0000 000</t>
        </r>
      </is>
    </nc>
  </rcc>
  <rcc rId="822" ua="false" sId="2">
    <nc r="D134" t="inlineStr">
      <is>
        <r>
          <rPr>
            <sz val="11"/>
            <color rgb="FF000000"/>
            <rFont val="Calibri"/>
            <family val="2"/>
            <charset val="204"/>
          </rPr>
          <t xml:space="preserve">Безвозмездные поступления от негосударственных организаций
</t>
        </r>
      </is>
    </nc>
  </rcc>
  <rcc rId="823" ua="false" sId="2">
    <nc r="F134" t="n">
      <f>F135</f>
    </nc>
  </rcc>
  <rcc rId="824" ua="false" sId="2">
    <nc r="G134" t="n">
      <f>G135</f>
    </nc>
  </rcc>
  <rcc rId="825" ua="false" sId="2">
    <nc r="H134" t="n">
      <f>H135</f>
    </nc>
  </rcc>
  <rcc rId="826" ua="false" sId="2">
    <nc r="I134" t="n">
      <f>I135</f>
    </nc>
  </rcc>
  <rcc rId="827" ua="false" sId="2">
    <nc r="J134" t="n">
      <f>J135</f>
    </nc>
  </rcc>
  <rcc rId="828" ua="false" sId="2">
    <nc r="K134" t="n">
      <f>K135</f>
    </nc>
  </rcc>
  <rcc rId="829" ua="false" sId="2">
    <nc r="K134" t="n">
      <f>K135</f>
    </nc>
  </rcc>
  <rcc rId="830" ua="false" sId="2">
    <nc r="C134" t="inlineStr">
      <is>
        <r>
          <rPr>
            <sz val="11"/>
            <color rgb="FF000000"/>
            <rFont val="Calibri"/>
            <family val="2"/>
            <charset val="204"/>
          </rPr>
          <t xml:space="preserve">000 2 04 04000 04 0000 150</t>
        </r>
      </is>
    </nc>
  </rcc>
  <rcc rId="831" ua="false" sId="2">
    <nc r="D134" t="inlineStr">
      <is>
        <r>
          <rPr>
            <sz val="11"/>
            <color rgb="FF000000"/>
            <rFont val="Calibri"/>
            <family val="2"/>
            <charset val="204"/>
          </rPr>
          <t xml:space="preserve">Безвозмездные поступления от негосударственных организаций в бюджеты городских округов</t>
        </r>
      </is>
    </nc>
  </rcc>
  <rcc rId="832" ua="false" sId="2">
    <nc r="F134" t="n">
      <f>F135</f>
    </nc>
  </rcc>
  <rcc rId="833" ua="false" sId="2">
    <nc r="G134" t="n">
      <f>G135</f>
    </nc>
  </rcc>
  <rcc rId="834" ua="false" sId="2">
    <nc r="H134" t="n">
      <f>H135</f>
    </nc>
  </rcc>
  <rcc rId="835" ua="false" sId="2">
    <nc r="I134" t="n">
      <f>I135</f>
    </nc>
  </rcc>
  <rcc rId="836" ua="false" sId="2">
    <nc r="J134" t="n">
      <f>J135</f>
    </nc>
  </rcc>
  <rcc rId="837" ua="false" sId="2">
    <nc r="K134" t="n">
      <f>K135</f>
    </nc>
  </rcc>
  <rcc rId="838" ua="false" sId="2">
    <nc r="K134" t="n">
      <f>K135</f>
    </nc>
  </rcc>
  <rcc rId="839" ua="false" sId="2">
    <nc r="C134" t="inlineStr">
      <is>
        <r>
          <rPr>
            <sz val="11"/>
            <color rgb="FF000000"/>
            <rFont val="Calibri"/>
            <family val="2"/>
            <charset val="204"/>
          </rPr>
          <t xml:space="preserve">000 2 04 04010 04 0000 150</t>
        </r>
      </is>
    </nc>
  </rcc>
  <rcc rId="840" ua="false" sId="2">
    <nc r="D134" t="inlineStr">
      <is>
        <r>
          <rPr>
            <sz val="11"/>
            <color rgb="FF000000"/>
            <rFont val="Calibri"/>
            <family val="2"/>
            <charset val="204"/>
          </rPr>
          <t xml:space="preserve">Предоставление негосударственными организациями грантов для получателей средств бюджетов городских округов
</t>
        </r>
      </is>
    </nc>
  </rcc>
  <rcc rId="841" ua="false" sId="2">
    <nc r="F134" t="n">
      <v>0</v>
    </nc>
  </rcc>
  <rcc rId="842" ua="false" sId="2">
    <nc r="G134" t="n">
      <v>0</v>
    </nc>
  </rcc>
  <rcc rId="843" ua="false" sId="2">
    <nc r="H134" t="n">
      <v>0</v>
    </nc>
  </rcc>
  <rcc rId="844" ua="false" sId="2">
    <nc r="I134" t="n">
      <v>0</v>
    </nc>
  </rcc>
  <rcc rId="845" ua="false" sId="2">
    <nc r="J134" t="n">
      <v>0</v>
    </nc>
  </rcc>
  <rcc rId="846" ua="false" sId="2">
    <nc r="K134" t="n">
      <v>0</v>
    </nc>
  </rcc>
  <rcc rId="847" ua="false" sId="2">
    <nc r="K134" t="n">
      <v>0</v>
    </nc>
  </rcc>
  <rcc rId="848" ua="false" sId="2">
    <nc r="C137" t="inlineStr">
      <is>
        <r>
          <rPr>
            <sz val="11"/>
            <color rgb="FF000000"/>
            <rFont val="Calibri"/>
            <family val="2"/>
            <charset val="204"/>
          </rPr>
          <t xml:space="preserve">000 2 07 04020 04 0000 150</t>
        </r>
      </is>
    </nc>
  </rcc>
  <rcc rId="849" ua="false" sId="2">
    <nc r="G137" t="n">
      <v>0</v>
    </nc>
  </rcc>
  <rcc rId="850" ua="false" sId="2">
    <nc r="G137" t="n">
      <v>0</v>
    </nc>
  </rcc>
  <rcc rId="851" ua="false" sId="2">
    <oc r="F114" t="e">
      <f>F115+#REF!+F134</f>
    </oc>
    <nc r="F114" t="n">
      <f>F115+F134</f>
    </nc>
  </rcc>
  <rcc rId="852" ua="false" sId="2">
    <oc r="G114" t="e">
      <f>G115+#REF!+G134</f>
    </oc>
    <nc r="G114" t="n">
      <f>G115+G134</f>
    </nc>
  </rcc>
  <rcc rId="853" ua="false" sId="2">
    <oc r="H114" t="e">
      <f>H115+#REF!+H134</f>
    </oc>
    <nc r="H114" t="n">
      <f>H115+H134</f>
    </nc>
  </rcc>
  <rcc rId="854" ua="false" sId="2">
    <oc r="I114" t="e">
      <f>I115+#REF!+I134</f>
    </oc>
    <nc r="I114" t="n">
      <f>I115+I134</f>
    </nc>
  </rcc>
  <rcc rId="855" ua="false" sId="2">
    <oc r="J114" t="e">
      <f>J115+#REF!+J134</f>
    </oc>
    <nc r="J114" t="n">
      <f>J115+J134</f>
    </nc>
  </rcc>
  <rcc rId="856" ua="false" sId="2">
    <oc r="K114" t="e">
      <f>K115+#REF!+K134</f>
    </oc>
    <nc r="K114" t="n">
      <f>K115+K134</f>
    </nc>
  </rcc>
</revisions>
</file>

<file path=xl/revisions/revisionLog102.xml><?xml version="1.0" encoding="utf-8"?>
<revisions xmlns="http://schemas.openxmlformats.org/spreadsheetml/2006/main" xmlns:r="http://schemas.openxmlformats.org/officeDocument/2006/relationships">
  <rrc rId="857" ua="false" sId="2" eol="0" ref="126:126" action="deleteRow">
    <rfmt sheetId="2" sqref="126:126"/>
    <rcc rId="0" ua="false" sId="2">
      <oc r="G126" t="n">
        <v>14000000</v>
      </oc>
      <nc r="G126" t="n">
        <v>0</v>
      </nc>
    </rcc>
    <rcc rId="0" ua="false" sId="2">
      <oc r="H126" t="n">
        <v>14000000</v>
      </oc>
      <nc r="H126" t="n">
        <f>F126</f>
      </nc>
    </rcc>
    <rcc rId="0" ua="false" sId="2">
      <oc r="I126" t="n">
        <v>10000000</v>
      </oc>
      <nc r="I126" t="n">
        <v>0</v>
      </nc>
    </rcc>
    <rcc rId="0" ua="false" sId="2">
      <oc r="F126" t="n">
        <v>14000000</v>
      </oc>
      <nc r="F126" t="n">
        <v>0</v>
      </nc>
    </rcc>
    <rcc rId="0" ua="false" sId="2">
      <nc r="K126" t="n">
        <v>0</v>
      </nc>
    </rcc>
    <rcc rId="0" ua="false" sId="2">
      <nc r="J126" t="n">
        <v>0</v>
      </nc>
    </rcc>
    <rcc rId="0" ua="false" sId="2">
      <nc r="D126" t="inlineStr">
        <is>
          <r>
            <rPr>
              <sz val="11"/>
              <color rgb="FF000000"/>
              <rFont val="Calibri"/>
              <family val="2"/>
              <charset val="204"/>
            </rPr>
            <t xml:space="preserve">Субсидии бюджетам городских округов на софинансирование капитальных вложений в объекты муниципальной собственности</t>
          </r>
        </is>
      </nc>
    </rcc>
    <rcc rId="0" ua="false" sId="2">
      <nc r="C126" t="inlineStr">
        <is>
          <r>
            <rPr>
              <sz val="11"/>
              <color rgb="FF000000"/>
              <rFont val="Calibri"/>
              <family val="2"/>
              <charset val="204"/>
            </rPr>
            <t xml:space="preserve">000 2 02 27112 04 0000 150</t>
          </r>
        </is>
      </nc>
    </rcc>
  </rr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" sheetId="5" name="[++Реестр источников дохода бюджета 2020-2022 годы.xlsx]Лист4" sheetPosition="4"/>
  <rcc rId="2" sId="2">
    <oc r="F115">
      <f>F116+F119+#REF!</f>
    </oc>
    <nc r="F115">
      <f>F116+F119</f>
    </nc>
  </rcc>
  <rcc rId="3" sId="2">
    <oc r="G115">
      <f>G116+G119+#REF!</f>
    </oc>
    <nc r="G115">
      <f>G116+G119</f>
    </nc>
  </rcc>
  <rcc rId="4" sId="2">
    <oc r="H115">
      <f>H116+H119+#REF!</f>
    </oc>
    <nc r="H115">
      <f>H116+H119</f>
    </nc>
  </rcc>
  <rcc rId="5" sId="2" odxf="1" dxf="1">
    <oc r="I115">
      <f>I116+I119+#REF!</f>
    </oc>
    <nc r="I115">
      <f>I116+I119</f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6" sId="2">
    <oc r="J115">
      <f>J116+J119+#REF!</f>
    </oc>
    <nc r="J115">
      <f>J116+J119</f>
    </nc>
  </rcc>
  <rcc rId="7" sId="2">
    <oc r="K115">
      <f>K116+K119+#REF!</f>
    </oc>
    <nc r="K115">
      <f>K116+K119</f>
    </nc>
  </rcc>
  <rdn rId="0" localSheetId="1" customView="1" name="Z_2158CA70_799D_4BB3_A14D_CE651C5FDF72_.wvu.PrintArea" hidden="1" oldHidden="1">
    <formula>'на 01.07.'!$A$4:$L$175</formula>
  </rdn>
  <rdn rId="0" localSheetId="1" customView="1" name="Z_2158CA70_799D_4BB3_A14D_CE651C5FDF72_.wvu.PrintTitles" hidden="1" oldHidden="1">
    <formula>'на 01.07.'!$4:$6</formula>
  </rdn>
  <rdn rId="0" localSheetId="1" customView="1" name="Z_2158CA70_799D_4BB3_A14D_CE651C5FDF72_.wvu.Cols" hidden="1" oldHidden="1">
    <formula>'на 01.07.'!$A:$B,'на 01.07.'!$F:$F</formula>
  </rdn>
  <rdn rId="0" localSheetId="2" customView="1" name="Z_2158CA70_799D_4BB3_A14D_CE651C5FDF72_.wvu.PrintArea" hidden="1" oldHidden="1">
    <formula>Лист1!$C$1:$L$137</formula>
  </rdn>
  <rdn rId="0" localSheetId="2" customView="1" name="Z_2158CA70_799D_4BB3_A14D_CE651C5FDF72_.wvu.PrintTitles" hidden="1" oldHidden="1">
    <formula>Лист1!$4:$6</formula>
  </rdn>
  <rdn rId="0" localSheetId="2" customView="1" name="Z_2158CA70_799D_4BB3_A14D_CE651C5FDF72_.wvu.Cols" hidden="1" oldHidden="1">
    <formula>Лист1!$A:$B,Лист1!$E:$E</formula>
  </rdn>
  <rcv guid="{2158CA70-799D-4BB3-A14D-CE651C5FDF7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37" start="0" length="0">
    <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left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38" sId="2" odxf="1" dxf="1">
    <nc r="C138" t="inlineStr">
      <is>
        <t>000 2 19 00000 00 0000 000</t>
      </is>
    </nc>
    <odxf>
      <font>
        <b val="0"/>
        <sz val="10"/>
        <name val="Times New Roman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0"/>
        <color theme="1"/>
        <name val="Times New Roman"/>
        <scheme val="none"/>
      </font>
      <fill>
        <patternFill patternType="solid">
          <bgColor theme="0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2" sqref="C137" start="0" length="0">
    <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alignment wrapText="0" readingOrder="0"/>
    </dxf>
  </rfmt>
  <rcc rId="39" sId="2">
    <nc r="C137" t="inlineStr">
      <is>
        <t>000 2 18 00000 00 0000 000</t>
      </is>
    </nc>
  </rcc>
  <rfmt sheetId="2" sqref="K137:K138" start="0" length="0">
    <dxf>
      <border>
        <right style="thin">
          <color indexed="64"/>
        </right>
      </border>
    </dxf>
  </rfmt>
  <rfmt sheetId="2" sqref="D138:K138" start="0" length="0">
    <dxf>
      <border>
        <bottom style="thin">
          <color indexed="64"/>
        </bottom>
      </border>
    </dxf>
  </rfmt>
  <rfmt sheetId="2" sqref="D137:K1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0" sId="2" odxf="1" dxf="1" numFmtId="4">
    <nc r="H137">
      <v>179954.01</v>
    </nc>
    <odxf>
      <font>
        <sz val="10"/>
        <name val="Times New Roman"/>
        <scheme val="none"/>
      </font>
      <numFmt numFmtId="0" formatCode="General"/>
      <alignment horizontal="general" vertical="bottom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sz val="12"/>
        <color auto="1"/>
        <name val="Times New Roman"/>
        <scheme val="none"/>
      </font>
      <numFmt numFmtId="4" formatCode="#,##0.00"/>
      <alignment horizontal="right" vertical="top" wrapText="1" readingOrder="0"/>
      <border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ndxf>
  </rcc>
  <rcc rId="41" sId="2" odxf="1" dxf="1" numFmtId="4">
    <nc r="H138">
      <v>-200839.96</v>
    </nc>
    <odxf>
      <font>
        <sz val="10"/>
        <name val="Times New Roman"/>
        <scheme val="none"/>
      </font>
      <numFmt numFmtId="0" formatCode="General"/>
      <alignment horizontal="general" vertical="bottom" wrapText="0" readingOrder="0"/>
      <border outline="0">
        <left style="thin">
          <color auto="1"/>
        </left>
        <right style="thin">
          <color auto="1"/>
        </right>
      </border>
    </odxf>
    <ndxf>
      <font>
        <sz val="12"/>
        <color auto="1"/>
        <name val="Times New Roman"/>
        <scheme val="none"/>
      </font>
      <numFmt numFmtId="4" formatCode="#,##0.00"/>
      <alignment horizontal="right" vertical="top" wrapText="1" readingOrder="0"/>
      <border outline="0">
        <left style="hair">
          <color indexed="64"/>
        </left>
        <right style="hair">
          <color indexed="64"/>
        </right>
      </border>
    </ndxf>
  </rcc>
  <rcc rId="42" sId="2" odxf="1" dxf="1" numFmtId="4">
    <nc r="I137">
      <v>0</v>
    </nc>
    <ndxf>
      <font>
        <sz val="10"/>
        <color auto="1"/>
        <name val="Times New Roman"/>
        <scheme val="none"/>
      </font>
      <numFmt numFmtId="4" formatCode="#,##0.00"/>
      <fill>
        <patternFill patternType="solid">
          <fgColor rgb="FFFFFFCC"/>
          <bgColor rgb="FFFFFFFF"/>
        </patternFill>
      </fill>
      <alignment horizontal="center" vertical="center" readingOrder="0"/>
    </ndxf>
  </rcc>
  <rcc rId="43" sId="2" odxf="1" dxf="1" numFmtId="4">
    <nc r="J137">
      <v>0</v>
    </nc>
    <odxf>
      <font>
        <sz val="10"/>
        <name val="Times New Roman"/>
        <scheme val="none"/>
      </font>
      <numFmt numFmtId="0" formatCode="General"/>
      <alignment horizontal="general" vertical="bottom" readingOrder="0"/>
    </odxf>
    <ndxf>
      <font>
        <sz val="10"/>
        <color auto="1"/>
        <name val="Times New Roman"/>
        <scheme val="none"/>
      </font>
      <numFmt numFmtId="4" formatCode="#,##0.00"/>
      <alignment horizontal="center" vertical="center" readingOrder="0"/>
    </ndxf>
  </rcc>
  <rcc rId="44" sId="2" odxf="1" dxf="1" numFmtId="4">
    <nc r="K137">
      <v>0</v>
    </nc>
    <odxf>
      <font>
        <sz val="10"/>
        <name val="Times New Roman"/>
        <scheme val="none"/>
      </font>
      <numFmt numFmtId="0" formatCode="General"/>
      <alignment horizontal="general" vertical="bottom" readingOrder="0"/>
    </odxf>
    <ndxf>
      <font>
        <sz val="10"/>
        <color auto="1"/>
        <name val="Times New Roman"/>
        <scheme val="none"/>
      </font>
      <numFmt numFmtId="4" formatCode="#,##0.00"/>
      <alignment horizontal="center" vertical="center" readingOrder="0"/>
    </ndxf>
  </rcc>
  <rcc rId="45" sId="2" odxf="1" dxf="1" numFmtId="4">
    <nc r="I138">
      <v>0</v>
    </nc>
    <ndxf>
      <font>
        <sz val="10"/>
        <color auto="1"/>
        <name val="Times New Roman"/>
        <scheme val="none"/>
      </font>
      <numFmt numFmtId="4" formatCode="#,##0.00"/>
      <fill>
        <patternFill patternType="solid">
          <fgColor rgb="FFFFFFCC"/>
          <bgColor rgb="FFFFFFFF"/>
        </patternFill>
      </fill>
      <alignment horizontal="center" vertical="center" readingOrder="0"/>
    </ndxf>
  </rcc>
  <rcc rId="46" sId="2" odxf="1" dxf="1" numFmtId="4">
    <nc r="J138">
      <v>0</v>
    </nc>
    <odxf>
      <font>
        <sz val="10"/>
        <name val="Times New Roman"/>
        <scheme val="none"/>
      </font>
      <numFmt numFmtId="0" formatCode="General"/>
      <alignment horizontal="general" vertical="bottom" readingOrder="0"/>
    </odxf>
    <ndxf>
      <font>
        <sz val="10"/>
        <color auto="1"/>
        <name val="Times New Roman"/>
        <scheme val="none"/>
      </font>
      <numFmt numFmtId="4" formatCode="#,##0.00"/>
      <alignment horizontal="center" vertical="center" readingOrder="0"/>
    </ndxf>
  </rcc>
  <rcc rId="47" sId="2" odxf="1" dxf="1" numFmtId="4">
    <nc r="K138">
      <v>0</v>
    </nc>
    <odxf>
      <font>
        <sz val="10"/>
        <name val="Times New Roman"/>
        <scheme val="none"/>
      </font>
      <numFmt numFmtId="0" formatCode="General"/>
      <alignment horizontal="general" vertical="bottom" readingOrder="0"/>
    </odxf>
    <ndxf>
      <font>
        <sz val="10"/>
        <color auto="1"/>
        <name val="Times New Roman"/>
        <scheme val="none"/>
      </font>
      <numFmt numFmtId="4" formatCode="#,##0.00"/>
      <alignment horizontal="center" vertical="center" readingOrder="0"/>
    </ndxf>
  </rcc>
  <rcc rId="48" sId="2">
    <oc r="F114">
      <f>F115+F133</f>
    </oc>
    <nc r="F114">
      <f>F115+F133+F137+F138</f>
    </nc>
  </rcc>
  <rcc rId="49" sId="2">
    <oc r="G114">
      <f>G115+G133</f>
    </oc>
    <nc r="G114">
      <f>G115+G133+G137+G138</f>
    </nc>
  </rcc>
  <rcc rId="50" sId="2">
    <oc r="H114">
      <f>H115+H133</f>
    </oc>
    <nc r="H114">
      <f>H115+H133+H137+H138</f>
    </nc>
  </rcc>
  <rcc rId="51" sId="2">
    <oc r="I114">
      <f>I115+I133</f>
    </oc>
    <nc r="I114">
      <f>I115+I133+I137+I138</f>
    </nc>
  </rcc>
  <rcc rId="52" sId="2">
    <oc r="J114">
      <f>J115+J133</f>
    </oc>
    <nc r="J114">
      <f>J115+J133+J137+J138</f>
    </nc>
  </rcc>
  <rcc rId="53" sId="2">
    <oc r="K114">
      <f>K115+K133</f>
    </oc>
    <nc r="K114">
      <f>K115+K133+K137+K138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2" odxf="1" dxf="1">
    <nc r="D137" t="inlineStr">
      <is>
    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    </is>
    </nc>
    <odxf>
      <font>
        <b val="0"/>
        <sz val="1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</odxf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left" vertical="top" wrapText="1" readingOrder="0"/>
    </ndxf>
  </rcc>
  <rcc rId="55" sId="2" odxf="1" dxf="1">
    <nc r="D138" t="inlineStr">
      <is>
        <t>ВОЗВРАТ ОСТАТКОВ СУБСИДИЙ, СУБВЕНЦИЙ И ИНЫХ МЕЖБЮДЖЕТНЫХ ТРАНСФЕРТОВ, ИМЕЮЩИХ ЦЕЛЕВОЕ НАЗНАЧЕНИЕ, ПРОШЛЫХ ЛЕТ</t>
      </is>
    </nc>
    <odxf>
      <font>
        <b val="0"/>
        <sz val="1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</odxf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left" vertical="top" wrapText="1" readingOrder="0"/>
    </ndxf>
  </rcc>
  <rcc rId="56" sId="2" odxf="1" dxf="1" numFmtId="4">
    <nc r="F137">
      <v>0</v>
    </nc>
    <odxf>
      <font>
        <sz val="1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</odxf>
    <ndxf>
      <font>
        <sz val="10"/>
        <color auto="1"/>
        <name val="Times New Roman"/>
        <scheme val="none"/>
      </font>
      <numFmt numFmtId="4" formatCode="#,##0.00"/>
      <fill>
        <patternFill patternType="solid">
          <fgColor rgb="FFFFFFCC"/>
          <bgColor rgb="FFFFFFFF"/>
        </patternFill>
      </fill>
      <alignment horizontal="center" vertical="center" readingOrder="0"/>
    </ndxf>
  </rcc>
  <rcc rId="57" sId="2" odxf="1" dxf="1" numFmtId="4">
    <nc r="F138">
      <v>0</v>
    </nc>
    <odxf>
      <font>
        <sz val="1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</odxf>
    <ndxf>
      <font>
        <sz val="10"/>
        <color auto="1"/>
        <name val="Times New Roman"/>
        <scheme val="none"/>
      </font>
      <numFmt numFmtId="4" formatCode="#,##0.00"/>
      <fill>
        <patternFill patternType="solid">
          <fgColor rgb="FFFFFFCC"/>
          <bgColor rgb="FFFFFFFF"/>
        </patternFill>
      </fill>
      <alignment horizontal="center" vertical="center" readingOrder="0"/>
    </ndxf>
  </rcc>
  <rcc rId="58" sId="2" odxf="1" dxf="1" numFmtId="4">
    <nc r="G137">
      <v>179954.01</v>
    </nc>
    <odxf>
      <font>
        <sz val="10"/>
        <name val="Times New Roman"/>
        <scheme val="none"/>
      </font>
      <numFmt numFmtId="0" formatCode="General"/>
      <alignment horizontal="general" vertical="bottom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sz val="12"/>
        <color auto="1"/>
        <name val="Times New Roman"/>
        <scheme val="none"/>
      </font>
      <numFmt numFmtId="4" formatCode="#,##0.00"/>
      <alignment horizontal="right" vertical="top" wrapText="1" readingOrder="0"/>
      <border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ndxf>
  </rcc>
  <rcc rId="59" sId="2" odxf="1" dxf="1" numFmtId="4">
    <nc r="G138">
      <v>-200839.96</v>
    </nc>
    <odxf>
      <font>
        <sz val="10"/>
        <name val="Times New Roman"/>
        <scheme val="none"/>
      </font>
      <numFmt numFmtId="0" formatCode="General"/>
      <alignment horizontal="general" vertical="bottom" wrapText="0" readingOrder="0"/>
      <border outline="0">
        <left style="thin">
          <color auto="1"/>
        </left>
        <right style="thin">
          <color auto="1"/>
        </right>
      </border>
    </odxf>
    <ndxf>
      <font>
        <sz val="12"/>
        <color auto="1"/>
        <name val="Times New Roman"/>
        <scheme val="none"/>
      </font>
      <numFmt numFmtId="4" formatCode="#,##0.00"/>
      <alignment horizontal="right" vertical="top" wrapText="1" readingOrder="0"/>
      <border outline="0">
        <left style="hair">
          <color indexed="64"/>
        </left>
        <right style="hair">
          <color indexed="64"/>
        </right>
      </border>
    </ndxf>
  </rcc>
  <rfmt sheetId="2" sqref="G137:H138">
    <dxf>
      <alignment horizontal="center" vertical="center" readingOrder="0"/>
    </dxf>
  </rfmt>
  <rfmt sheetId="2" sqref="F137:K138" start="0" length="2147483647">
    <dxf>
      <font>
        <sz val="10"/>
      </font>
    </dxf>
  </rfmt>
  <rfmt sheetId="2" sqref="C138">
    <dxf>
      <alignment vertical="top" readingOrder="0"/>
    </dxf>
  </rfmt>
  <rcv guid="{B7EF8E8E-0A32-453C-9F20-38F4E88467B3}" action="delete"/>
  <rdn rId="0" localSheetId="1" customView="1" name="Z_B7EF8E8E_0A32_453C_9F20_38F4E88467B3_.wvu.PrintArea" hidden="1" oldHidden="1">
    <formula>'на 01.07.'!$A$4:$L$175</formula>
    <oldFormula>'на 01.07.'!$A$4:$L$175</oldFormula>
  </rdn>
  <rdn rId="0" localSheetId="1" customView="1" name="Z_B7EF8E8E_0A32_453C_9F20_38F4E88467B3_.wvu.PrintTitles" hidden="1" oldHidden="1">
    <formula>'на 01.07.'!$4:$6</formula>
    <oldFormula>'на 01.07.'!$4:$6</oldFormula>
  </rdn>
  <rdn rId="0" localSheetId="1" customView="1" name="Z_B7EF8E8E_0A32_453C_9F20_38F4E88467B3_.wvu.Cols" hidden="1" oldHidden="1">
    <formula>'на 01.07.'!$A:$B,'на 01.07.'!$F:$F</formula>
    <oldFormula>'на 01.07.'!$A:$B,'на 01.07.'!$F:$F</oldFormula>
  </rdn>
  <rdn rId="0" localSheetId="2" customView="1" name="Z_B7EF8E8E_0A32_453C_9F20_38F4E88467B3_.wvu.PrintArea" hidden="1" oldHidden="1">
    <formula>Лист1!$C$1:$L$138</formula>
    <oldFormula>Лист1!$C$1:$L$136</oldFormula>
  </rdn>
  <rdn rId="0" localSheetId="2" customView="1" name="Z_B7EF8E8E_0A32_453C_9F20_38F4E88467B3_.wvu.PrintTitles" hidden="1" oldHidden="1">
    <formula>Лист1!$4:$6</formula>
    <oldFormula>Лист1!$4:$6</oldFormula>
  </rdn>
  <rdn rId="0" localSheetId="2" customView="1" name="Z_B7EF8E8E_0A32_453C_9F20_38F4E88467B3_.wvu.Cols" hidden="1" oldHidden="1">
    <formula>Лист1!$A:$B,Лист1!$E:$E</formula>
    <oldFormula>Лист1!$A:$B,Лист1!$E:$E</oldFormula>
  </rdn>
  <rcv guid="{B7EF8E8E-0A32-453C-9F20-38F4E88467B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FB72F59_1B98_45E7_AB8D_8EFF6AD4BF11_.wvu.PrintArea" hidden="1" oldHidden="1">
    <formula>'на 01.07.'!$A$4:$L$175</formula>
  </rdn>
  <rdn rId="0" localSheetId="1" customView="1" name="Z_3FB72F59_1B98_45E7_AB8D_8EFF6AD4BF11_.wvu.PrintTitles" hidden="1" oldHidden="1">
    <formula>'на 01.07.'!$4:$6</formula>
  </rdn>
  <rdn rId="0" localSheetId="1" customView="1" name="Z_3FB72F59_1B98_45E7_AB8D_8EFF6AD4BF11_.wvu.Cols" hidden="1" oldHidden="1">
    <formula>'на 01.07.'!$A:$B,'на 01.07.'!$F:$F</formula>
  </rdn>
  <rdn rId="0" localSheetId="2" customView="1" name="Z_3FB72F59_1B98_45E7_AB8D_8EFF6AD4BF11_.wvu.PrintArea" hidden="1" oldHidden="1">
    <formula>'2020'!$C$1:$L$138</formula>
  </rdn>
  <rdn rId="0" localSheetId="2" customView="1" name="Z_3FB72F59_1B98_45E7_AB8D_8EFF6AD4BF11_.wvu.PrintTitles" hidden="1" oldHidden="1">
    <formula>'2020'!$4:$6</formula>
  </rdn>
  <rdn rId="0" localSheetId="2" customView="1" name="Z_3FB72F59_1B98_45E7_AB8D_8EFF6AD4BF11_.wvu.Cols" hidden="1" oldHidden="1">
    <formula>'2020'!$A:$B,'2020'!$E:$E</formula>
  </rdn>
  <rcv guid="{3FB72F59-1B98-45E7-AB8D-8EFF6AD4BF11}" action="add"/>
  <rsnm rId="72" sheetId="2" oldName="[Реестр источников дохода бюджета 2020-2022 годы.xlsx]Лист1" newName="[Реестр источников дохода бюджета 2020-2022 годы.xlsx]2020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B72F59-1B98-45E7-AB8D-8EFF6AD4BF11}" action="delete"/>
  <rdn rId="0" localSheetId="1" customView="1" name="Z_3FB72F59_1B98_45E7_AB8D_8EFF6AD4BF11_.wvu.PrintArea" hidden="1" oldHidden="1">
    <formula>'на 01.07.'!$A$4:$L$175</formula>
    <oldFormula>'на 01.07.'!$A$4:$L$175</oldFormula>
  </rdn>
  <rdn rId="0" localSheetId="1" customView="1" name="Z_3FB72F59_1B98_45E7_AB8D_8EFF6AD4BF11_.wvu.PrintTitles" hidden="1" oldHidden="1">
    <formula>'на 01.07.'!$4:$6</formula>
    <oldFormula>'на 01.07.'!$4:$6</oldFormula>
  </rdn>
  <rdn rId="0" localSheetId="1" customView="1" name="Z_3FB72F59_1B98_45E7_AB8D_8EFF6AD4BF11_.wvu.Cols" hidden="1" oldHidden="1">
    <formula>'на 01.07.'!$A:$B,'на 01.07.'!$F:$F</formula>
    <oldFormula>'на 01.07.'!$A:$B,'на 01.07.'!$F:$F</oldFormula>
  </rdn>
  <rdn rId="0" localSheetId="2" customView="1" name="Z_3FB72F59_1B98_45E7_AB8D_8EFF6AD4BF11_.wvu.PrintArea" hidden="1" oldHidden="1">
    <formula>'2020'!$C$1:$L$138</formula>
    <oldFormula>'2020'!$C$1:$L$138</oldFormula>
  </rdn>
  <rdn rId="0" localSheetId="2" customView="1" name="Z_3FB72F59_1B98_45E7_AB8D_8EFF6AD4BF11_.wvu.PrintTitles" hidden="1" oldHidden="1">
    <formula>'2020'!$4:$6</formula>
    <oldFormula>'2020'!$4:$6</oldFormula>
  </rdn>
  <rdn rId="0" localSheetId="2" customView="1" name="Z_3FB72F59_1B98_45E7_AB8D_8EFF6AD4BF11_.wvu.Cols" hidden="1" oldHidden="1">
    <formula>'2020'!$A:$B,'2020'!$E:$E</formula>
    <oldFormula>'2020'!$A:$B,'2020'!$E:$E</oldFormula>
  </rdn>
  <rcv guid="{3FB72F59-1B98-45E7-AB8D-8EFF6AD4BF11}" action="add"/>
</revisions>
</file>

<file path=xl/revisions/revisionLog99.xml><?xml version="1.0" encoding="utf-8"?>
<revisions xmlns="http://schemas.openxmlformats.org/spreadsheetml/2006/main" xmlns:r="http://schemas.openxmlformats.org/officeDocument/2006/relationships">
  <rcc rId="650" ua="false" sId="2">
    <oc r="I23" t="n">
      <v>2700000</v>
    </oc>
    <nc r="I23" t="n">
      <v>2730000</v>
    </nc>
  </rcc>
  <rcc rId="651" ua="false" sId="2">
    <oc r="I26" t="n">
      <v>1500000</v>
    </oc>
    <nc r="I26" t="n">
      <v>1580000</v>
    </nc>
  </rcc>
  <rcc rId="652" ua="false" sId="2">
    <oc r="I28" t="n">
      <v>7350000</v>
    </oc>
    <nc r="I28" t="n">
      <v>7400000</v>
    </nc>
  </rcc>
  <rcc rId="653" ua="false" sId="2">
    <oc r="I31" t="n">
      <v>40000</v>
    </oc>
    <nc r="I31" t="n">
      <v>45000</v>
    </nc>
  </rcc>
  <rcc rId="654" ua="false" sId="2">
    <oc r="I33" t="n">
      <v>130000</v>
    </oc>
    <nc r="I33" t="n">
      <v>140000</v>
    </nc>
  </rcc>
  <rcc rId="655" ua="false" sId="2">
    <oc r="I36" t="n">
      <v>2230000</v>
    </oc>
    <nc r="I36" t="n">
      <v>2300000</v>
    </nc>
  </rcc>
  <rcc rId="656" ua="false" sId="2">
    <oc r="I39" t="n">
      <v>1260000</v>
    </oc>
    <nc r="I39" t="n">
      <v>1300000</v>
    </nc>
  </rcc>
  <rcc rId="657" ua="false" sId="2">
    <oc r="I41" t="n">
      <v>310000</v>
    </oc>
    <nc r="I41" t="n">
      <v>350000</v>
    </nc>
  </rcc>
  <rcc rId="658" ua="false" sId="2">
    <oc r="I44" t="n">
      <v>2700000</v>
    </oc>
    <nc r="I44" t="n">
      <v>2800000</v>
    </nc>
  </rcc>
  <rcc rId="659" ua="false" sId="2">
    <oc r="I73" t="n">
      <v>3000000</v>
    </oc>
    <nc r="I73" t="n">
      <v>3100000</v>
    </nc>
  </rcc>
  <rcc rId="660" ua="false" sId="2">
    <oc r="J73" t="n">
      <v>3000000</v>
    </oc>
    <nc r="J73" t="n">
      <f>I73</f>
    </nc>
  </rcc>
  <rcc rId="661" ua="false" sId="2">
    <oc r="K73" t="n">
      <v>3000000</v>
    </oc>
    <nc r="K73" t="n">
      <f>J73</f>
    </nc>
  </rcc>
  <rcc rId="662" ua="false" sId="2">
    <oc r="J76" t="n">
      <v>1700000</v>
    </oc>
    <nc r="J76" t="n">
      <f>I76</f>
    </nc>
  </rcc>
  <rcc rId="663" ua="false" sId="2">
    <oc r="K76" t="n">
      <v>1700000</v>
    </oc>
    <nc r="K76" t="n">
      <f>J76</f>
    </nc>
  </rcc>
  <rcc rId="664" ua="false" sId="2">
    <oc r="I76" t="n">
      <v>1700000</v>
    </oc>
    <nc r="I76" t="n">
      <v>2000000</v>
    </nc>
  </rcc>
  <rcc rId="665" ua="false" sId="2">
    <oc r="I86" t="n">
      <v>4900</v>
    </oc>
    <nc r="I86" t="n">
      <v>5000</v>
    </nc>
  </rcc>
  <rcc rId="666" ua="false" sId="2">
    <oc r="J86" t="n">
      <v>4900</v>
    </oc>
    <nc r="J86" t="n">
      <f>I86</f>
    </nc>
  </rcc>
  <rcc rId="667" ua="false" sId="2">
    <oc r="K86" t="n">
      <v>4900</v>
    </oc>
    <nc r="K86" t="n">
      <f>J86</f>
    </nc>
  </rcc>
  <rcc rId="668" ua="false" sId="2">
    <oc r="I89" t="n">
      <f>H89</f>
    </oc>
    <nc r="I89" t="n">
      <v>11000</v>
    </nc>
  </rcc>
  <rcc rId="669" ua="false" sId="2">
    <oc r="I90" t="n">
      <f>H90</f>
    </oc>
    <nc r="I90" t="n">
      <v>4000</v>
    </nc>
  </rcc>
  <rcc rId="670" ua="false" sId="2">
    <oc r="I92" t="n">
      <f>H92</f>
    </oc>
    <nc r="I92" t="n">
      <v>70000</v>
    </nc>
  </rcc>
  <rcc rId="671" ua="false" sId="2">
    <oc r="I93" t="n">
      <f>H93</f>
    </oc>
    <nc r="I93" t="n">
      <v>3000</v>
    </nc>
  </rcc>
  <rcc rId="672" ua="false" sId="2">
    <oc r="I96" t="n">
      <f>H96</f>
    </oc>
    <nc r="I96" t="n">
      <v>40000</v>
    </nc>
  </rcc>
  <rcc rId="673" ua="false" sId="2">
    <oc r="I97" t="n">
      <f>H97</f>
    </oc>
    <nc r="I97" t="n">
      <v>270000</v>
    </nc>
  </rcc>
  <rcc rId="674" ua="false" sId="2">
    <oc r="I101" t="n">
      <f>H101</f>
    </oc>
    <nc r="I101" t="n">
      <v>112000</v>
    </nc>
  </rcc>
  <rcc rId="675" ua="false" sId="2">
    <oc r="I103" t="n">
      <f>H103</f>
    </oc>
    <nc r="I103" t="n">
      <v>65000</v>
    </nc>
  </rcc>
  <rcc rId="676" ua="false" sId="2">
    <oc r="I108" t="n">
      <f>H108</f>
    </oc>
    <nc r="I108" t="n">
      <v>350000</v>
    </nc>
  </rcc>
  <rcc rId="677" ua="false" sId="2">
    <oc r="I110" t="n">
      <f>H110</f>
    </oc>
    <nc r="I110" t="n">
      <v>1600000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75"/>
  <sheetViews>
    <sheetView view="pageBreakPreview" topLeftCell="C1" zoomScale="80" zoomScaleNormal="90" zoomScalePageLayoutView="80" workbookViewId="0">
      <selection activeCell="D13" sqref="D13"/>
    </sheetView>
  </sheetViews>
  <sheetFormatPr defaultRowHeight="15" x14ac:dyDescent="0.25"/>
  <cols>
    <col min="1" max="1" width="9.140625" style="1" hidden="1" customWidth="1"/>
    <col min="2" max="2" width="19.140625" style="1" hidden="1" customWidth="1"/>
    <col min="3" max="3" width="23.42578125" style="1" customWidth="1"/>
    <col min="4" max="4" width="35" style="1" customWidth="1"/>
    <col min="5" max="5" width="39.7109375" style="1" customWidth="1"/>
    <col min="6" max="6" width="9.140625" style="1" hidden="1" customWidth="1"/>
    <col min="7" max="7" width="13.7109375" style="1" customWidth="1"/>
    <col min="8" max="8" width="14.140625" style="1" customWidth="1"/>
    <col min="9" max="9" width="11.5703125" style="1" customWidth="1"/>
    <col min="10" max="10" width="14.42578125" style="1" customWidth="1"/>
    <col min="11" max="11" width="13.7109375" style="1" customWidth="1"/>
    <col min="12" max="12" width="12.28515625" style="1" customWidth="1"/>
    <col min="13" max="13" width="9.140625" style="1" customWidth="1"/>
    <col min="14" max="14" width="11.140625" style="1" customWidth="1"/>
    <col min="15" max="1025" width="9.140625" style="1" customWidth="1"/>
  </cols>
  <sheetData>
    <row r="1" spans="1:14" x14ac:dyDescent="0.25">
      <c r="J1" s="132"/>
      <c r="K1" s="132"/>
      <c r="L1" s="132"/>
    </row>
    <row r="2" spans="1:14" ht="18.75" x14ac:dyDescent="0.3">
      <c r="C2" s="133" t="s">
        <v>0</v>
      </c>
      <c r="D2" s="133"/>
      <c r="E2" s="133"/>
      <c r="F2" s="133"/>
      <c r="G2" s="133"/>
      <c r="H2" s="133"/>
      <c r="I2" s="133"/>
      <c r="J2" s="133"/>
      <c r="K2" s="133"/>
      <c r="L2" s="133"/>
    </row>
    <row r="4" spans="1:14" ht="114.75" customHeight="1" x14ac:dyDescent="0.25">
      <c r="A4" s="134" t="s">
        <v>1</v>
      </c>
      <c r="B4" s="135" t="s">
        <v>2</v>
      </c>
      <c r="C4" s="134" t="s">
        <v>3</v>
      </c>
      <c r="D4" s="134"/>
      <c r="E4" s="134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134" t="s">
        <v>9</v>
      </c>
      <c r="K4" s="134"/>
      <c r="L4" s="134"/>
    </row>
    <row r="5" spans="1:14" ht="51.75" customHeight="1" x14ac:dyDescent="0.25">
      <c r="A5" s="134"/>
      <c r="B5" s="135"/>
      <c r="C5" s="2" t="s">
        <v>10</v>
      </c>
      <c r="D5" s="2" t="s">
        <v>11</v>
      </c>
      <c r="E5" s="134"/>
      <c r="F5" s="2"/>
      <c r="G5" s="2"/>
      <c r="H5" s="4"/>
      <c r="I5" s="4"/>
      <c r="J5" s="2" t="s">
        <v>12</v>
      </c>
      <c r="K5" s="2" t="s">
        <v>13</v>
      </c>
      <c r="L5" s="2" t="s">
        <v>14</v>
      </c>
    </row>
    <row r="6" spans="1:14" x14ac:dyDescent="0.25">
      <c r="A6" s="2">
        <v>1</v>
      </c>
      <c r="B6" s="3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4" ht="25.5" x14ac:dyDescent="0.25">
      <c r="A7" s="5"/>
      <c r="B7" s="6"/>
      <c r="C7" s="7" t="s">
        <v>15</v>
      </c>
      <c r="D7" s="7" t="s">
        <v>16</v>
      </c>
      <c r="E7" s="5"/>
      <c r="F7" s="5">
        <v>100</v>
      </c>
      <c r="G7" s="8">
        <f t="shared" ref="G7:L7" si="0">G8+G18+G28+G37+G45+G53+G77+G78+G96+G117+G130+G139+G171</f>
        <v>54596798.5</v>
      </c>
      <c r="H7" s="8">
        <f t="shared" si="0"/>
        <v>29131190.141689993</v>
      </c>
      <c r="I7" s="8">
        <f t="shared" si="0"/>
        <v>58174074.198031843</v>
      </c>
      <c r="J7" s="8">
        <f t="shared" si="0"/>
        <v>60340379.252323389</v>
      </c>
      <c r="K7" s="8">
        <f t="shared" si="0"/>
        <v>64239386.07923995</v>
      </c>
      <c r="L7" s="8">
        <f t="shared" si="0"/>
        <v>65423487.794650957</v>
      </c>
    </row>
    <row r="8" spans="1:14" ht="36.75" customHeight="1" x14ac:dyDescent="0.25">
      <c r="A8" s="2"/>
      <c r="B8" s="9"/>
      <c r="C8" s="7" t="s">
        <v>17</v>
      </c>
      <c r="D8" s="7" t="s">
        <v>18</v>
      </c>
      <c r="E8" s="10"/>
      <c r="F8" s="5"/>
      <c r="G8" s="8">
        <f t="shared" ref="G8:L8" si="1">G9+G13</f>
        <v>32372240.5</v>
      </c>
      <c r="H8" s="8">
        <f t="shared" si="1"/>
        <v>17716540.209770001</v>
      </c>
      <c r="I8" s="8">
        <f t="shared" si="1"/>
        <v>33441877.600000001</v>
      </c>
      <c r="J8" s="8">
        <f t="shared" si="1"/>
        <v>32802109.900000002</v>
      </c>
      <c r="K8" s="8">
        <f t="shared" si="1"/>
        <v>33410004.879114866</v>
      </c>
      <c r="L8" s="8">
        <f t="shared" si="1"/>
        <v>34088734.387580648</v>
      </c>
    </row>
    <row r="9" spans="1:14" ht="16.5" customHeight="1" x14ac:dyDescent="0.25">
      <c r="A9" s="2"/>
      <c r="B9" s="9"/>
      <c r="C9" s="7" t="s">
        <v>19</v>
      </c>
      <c r="D9" s="7" t="s">
        <v>20</v>
      </c>
      <c r="E9" s="10"/>
      <c r="F9" s="5"/>
      <c r="G9" s="8">
        <f t="shared" ref="G9:L9" si="2">G10</f>
        <v>16191280</v>
      </c>
      <c r="H9" s="8">
        <f t="shared" si="2"/>
        <v>10147825.0551</v>
      </c>
      <c r="I9" s="8">
        <f t="shared" si="2"/>
        <v>17491280</v>
      </c>
      <c r="J9" s="8">
        <f t="shared" si="2"/>
        <v>16612253.300000001</v>
      </c>
      <c r="K9" s="8">
        <f t="shared" si="2"/>
        <v>16961110.600000001</v>
      </c>
      <c r="L9" s="8">
        <f t="shared" si="2"/>
        <v>17376657.800000001</v>
      </c>
      <c r="N9" s="11"/>
    </row>
    <row r="10" spans="1:14" ht="52.5" customHeight="1" x14ac:dyDescent="0.25">
      <c r="A10" s="2"/>
      <c r="B10" s="9"/>
      <c r="C10" s="12" t="s">
        <v>21</v>
      </c>
      <c r="D10" s="12" t="s">
        <v>22</v>
      </c>
      <c r="E10" s="13"/>
      <c r="F10" s="2"/>
      <c r="G10" s="14">
        <f t="shared" ref="G10:L10" si="3">G11+G12</f>
        <v>16191280</v>
      </c>
      <c r="H10" s="14">
        <f t="shared" si="3"/>
        <v>10147825.0551</v>
      </c>
      <c r="I10" s="14">
        <f t="shared" si="3"/>
        <v>17491280</v>
      </c>
      <c r="J10" s="14">
        <f t="shared" si="3"/>
        <v>16612253.300000001</v>
      </c>
      <c r="K10" s="14">
        <f t="shared" si="3"/>
        <v>16961110.600000001</v>
      </c>
      <c r="L10" s="14">
        <f t="shared" si="3"/>
        <v>17376657.800000001</v>
      </c>
      <c r="N10" s="11"/>
    </row>
    <row r="11" spans="1:14" ht="62.25" customHeight="1" x14ac:dyDescent="0.25">
      <c r="A11" s="15"/>
      <c r="B11" s="16"/>
      <c r="C11" s="17" t="s">
        <v>23</v>
      </c>
      <c r="D11" s="18" t="s">
        <v>24</v>
      </c>
      <c r="E11" s="13" t="s">
        <v>25</v>
      </c>
      <c r="F11" s="19"/>
      <c r="G11" s="14">
        <v>8714768</v>
      </c>
      <c r="H11" s="20">
        <v>4100970.9920999999</v>
      </c>
      <c r="I11" s="20">
        <v>8714768</v>
      </c>
      <c r="J11" s="20">
        <v>8941352</v>
      </c>
      <c r="K11" s="20">
        <v>9129120.4000000004</v>
      </c>
      <c r="L11" s="20">
        <v>9352783.8000000007</v>
      </c>
    </row>
    <row r="12" spans="1:14" ht="61.5" customHeight="1" x14ac:dyDescent="0.25">
      <c r="A12" s="15"/>
      <c r="B12" s="16"/>
      <c r="C12" s="17" t="s">
        <v>26</v>
      </c>
      <c r="D12" s="18" t="s">
        <v>27</v>
      </c>
      <c r="E12" s="13" t="s">
        <v>25</v>
      </c>
      <c r="F12" s="19"/>
      <c r="G12" s="14">
        <v>7476512</v>
      </c>
      <c r="H12" s="20">
        <v>6046854.0630000001</v>
      </c>
      <c r="I12" s="20">
        <v>8776512</v>
      </c>
      <c r="J12" s="20">
        <v>7670901.2999999998</v>
      </c>
      <c r="K12" s="20">
        <v>7831990.2000000002</v>
      </c>
      <c r="L12" s="20">
        <v>8023874</v>
      </c>
    </row>
    <row r="13" spans="1:14" ht="25.5" x14ac:dyDescent="0.25">
      <c r="C13" s="21" t="s">
        <v>28</v>
      </c>
      <c r="D13" s="22" t="s">
        <v>29</v>
      </c>
      <c r="E13" s="10"/>
      <c r="F13" s="23"/>
      <c r="G13" s="24">
        <f t="shared" ref="G13:L13" si="4">G14+G15+G16+G17</f>
        <v>16180960.5</v>
      </c>
      <c r="H13" s="24">
        <f t="shared" si="4"/>
        <v>7568715.1546700001</v>
      </c>
      <c r="I13" s="24">
        <f t="shared" si="4"/>
        <v>15950597.6</v>
      </c>
      <c r="J13" s="24">
        <f t="shared" si="4"/>
        <v>16189856.600000001</v>
      </c>
      <c r="K13" s="24">
        <f t="shared" si="4"/>
        <v>16448894.279114863</v>
      </c>
      <c r="L13" s="24">
        <f t="shared" si="4"/>
        <v>16712076.587580645</v>
      </c>
    </row>
    <row r="14" spans="1:14" ht="92.25" customHeight="1" x14ac:dyDescent="0.25">
      <c r="C14" s="25" t="s">
        <v>30</v>
      </c>
      <c r="D14" s="26" t="s">
        <v>31</v>
      </c>
      <c r="E14" s="13" t="s">
        <v>25</v>
      </c>
      <c r="F14" s="19"/>
      <c r="G14" s="14">
        <v>15933337.199999999</v>
      </c>
      <c r="H14" s="20">
        <v>7475281.7999999998</v>
      </c>
      <c r="I14" s="20">
        <v>15670871.699999999</v>
      </c>
      <c r="J14" s="20">
        <v>15905934.800000001</v>
      </c>
      <c r="K14" s="20">
        <v>16160429.7102283</v>
      </c>
      <c r="L14" s="20">
        <v>16418996.585591899</v>
      </c>
    </row>
    <row r="15" spans="1:14" ht="147" customHeight="1" x14ac:dyDescent="0.25">
      <c r="C15" s="25" t="s">
        <v>32</v>
      </c>
      <c r="D15" s="26" t="s">
        <v>33</v>
      </c>
      <c r="E15" s="13" t="s">
        <v>25</v>
      </c>
      <c r="F15" s="19"/>
      <c r="G15" s="14">
        <v>79860.399999999994</v>
      </c>
      <c r="H15" s="20">
        <v>30414.400000000001</v>
      </c>
      <c r="I15" s="20">
        <v>128780.9</v>
      </c>
      <c r="J15" s="20">
        <v>130712.6</v>
      </c>
      <c r="K15" s="20">
        <v>132804.03143876701</v>
      </c>
      <c r="L15" s="20">
        <v>134928.89594178699</v>
      </c>
    </row>
    <row r="16" spans="1:14" ht="63" customHeight="1" x14ac:dyDescent="0.25">
      <c r="C16" s="25" t="s">
        <v>34</v>
      </c>
      <c r="D16" s="27" t="s">
        <v>35</v>
      </c>
      <c r="E16" s="13" t="s">
        <v>25</v>
      </c>
      <c r="F16" s="19"/>
      <c r="G16" s="14">
        <v>96837.9</v>
      </c>
      <c r="H16" s="20">
        <v>33046.968000000001</v>
      </c>
      <c r="I16" s="20">
        <v>84749.6</v>
      </c>
      <c r="J16" s="20">
        <v>86020.800000000003</v>
      </c>
      <c r="K16" s="20">
        <v>87397.152287558099</v>
      </c>
      <c r="L16" s="20">
        <v>88795.506724159</v>
      </c>
    </row>
    <row r="17" spans="3:12" ht="123.75" customHeight="1" x14ac:dyDescent="0.25">
      <c r="C17" s="25" t="s">
        <v>36</v>
      </c>
      <c r="D17" s="26" t="s">
        <v>37</v>
      </c>
      <c r="E17" s="13" t="s">
        <v>25</v>
      </c>
      <c r="F17" s="19"/>
      <c r="G17" s="14">
        <v>70925</v>
      </c>
      <c r="H17" s="20">
        <v>29971.986669999998</v>
      </c>
      <c r="I17" s="20">
        <v>66195.399999999994</v>
      </c>
      <c r="J17" s="20">
        <v>67188.399999999994</v>
      </c>
      <c r="K17" s="20">
        <v>68263.385160238293</v>
      </c>
      <c r="L17" s="20">
        <v>69355.599322802096</v>
      </c>
    </row>
    <row r="18" spans="3:12" ht="34.5" customHeight="1" x14ac:dyDescent="0.25">
      <c r="C18" s="21" t="s">
        <v>38</v>
      </c>
      <c r="D18" s="22" t="s">
        <v>39</v>
      </c>
      <c r="E18" s="23"/>
      <c r="F18" s="23"/>
      <c r="G18" s="24">
        <f t="shared" ref="G18:L18" si="5">G19</f>
        <v>2927762.2</v>
      </c>
      <c r="H18" s="24">
        <f t="shared" si="5"/>
        <v>1579344.5437400001</v>
      </c>
      <c r="I18" s="24">
        <f t="shared" si="5"/>
        <v>2809303.2</v>
      </c>
      <c r="J18" s="24">
        <f t="shared" si="5"/>
        <v>2819576.3</v>
      </c>
      <c r="K18" s="24">
        <f t="shared" si="5"/>
        <v>2938809.0000000005</v>
      </c>
      <c r="L18" s="24">
        <f t="shared" si="5"/>
        <v>2991094.7040000004</v>
      </c>
    </row>
    <row r="19" spans="3:12" ht="50.25" customHeight="1" x14ac:dyDescent="0.25">
      <c r="C19" s="25" t="s">
        <v>40</v>
      </c>
      <c r="D19" s="27" t="s">
        <v>41</v>
      </c>
      <c r="E19" s="28"/>
      <c r="F19" s="19"/>
      <c r="G19" s="20">
        <f t="shared" ref="G19:L19" si="6">G20+G21+G22+G23+G24+G25+G26+G27</f>
        <v>2927762.2</v>
      </c>
      <c r="H19" s="20">
        <f t="shared" si="6"/>
        <v>1579344.5437400001</v>
      </c>
      <c r="I19" s="20">
        <f t="shared" si="6"/>
        <v>2809303.2</v>
      </c>
      <c r="J19" s="20">
        <f t="shared" si="6"/>
        <v>2819576.3</v>
      </c>
      <c r="K19" s="20">
        <f t="shared" si="6"/>
        <v>2938809.0000000005</v>
      </c>
      <c r="L19" s="20">
        <f t="shared" si="6"/>
        <v>2991094.7040000004</v>
      </c>
    </row>
    <row r="20" spans="3:12" ht="45" customHeight="1" x14ac:dyDescent="0.25">
      <c r="C20" s="29" t="s">
        <v>42</v>
      </c>
      <c r="D20" s="30" t="s">
        <v>43</v>
      </c>
      <c r="E20" s="31" t="s">
        <v>25</v>
      </c>
      <c r="F20" s="32"/>
      <c r="G20" s="33">
        <v>310738.7</v>
      </c>
      <c r="H20" s="33">
        <v>159538.38123999999</v>
      </c>
      <c r="I20" s="33">
        <v>315773</v>
      </c>
      <c r="J20" s="33">
        <v>318005</v>
      </c>
      <c r="K20" s="33">
        <v>320231</v>
      </c>
      <c r="L20" s="33">
        <v>342012</v>
      </c>
    </row>
    <row r="21" spans="3:12" ht="171" customHeight="1" x14ac:dyDescent="0.25">
      <c r="C21" s="29" t="s">
        <v>44</v>
      </c>
      <c r="D21" s="30" t="s">
        <v>45</v>
      </c>
      <c r="E21" s="34" t="s">
        <v>46</v>
      </c>
      <c r="F21" s="32"/>
      <c r="G21" s="33">
        <v>734408.6</v>
      </c>
      <c r="H21" s="33">
        <v>361160</v>
      </c>
      <c r="I21" s="33">
        <v>610094.1</v>
      </c>
      <c r="J21" s="33">
        <v>610094.1</v>
      </c>
      <c r="K21" s="33">
        <v>610094.1</v>
      </c>
      <c r="L21" s="33">
        <v>634497.86399999994</v>
      </c>
    </row>
    <row r="22" spans="3:12" ht="171" customHeight="1" x14ac:dyDescent="0.25">
      <c r="C22" s="29" t="s">
        <v>47</v>
      </c>
      <c r="D22" s="35" t="s">
        <v>48</v>
      </c>
      <c r="E22" s="34" t="s">
        <v>46</v>
      </c>
      <c r="F22" s="32"/>
      <c r="G22" s="33">
        <v>100000</v>
      </c>
      <c r="H22" s="33">
        <v>106180.63623</v>
      </c>
      <c r="I22" s="33">
        <v>152523.5</v>
      </c>
      <c r="J22" s="33">
        <v>152523.5</v>
      </c>
      <c r="K22" s="33">
        <v>152523.5</v>
      </c>
      <c r="L22" s="33">
        <v>158624.44</v>
      </c>
    </row>
    <row r="23" spans="3:12" ht="86.25" customHeight="1" x14ac:dyDescent="0.25">
      <c r="C23" s="29" t="s">
        <v>49</v>
      </c>
      <c r="D23" s="30" t="s">
        <v>50</v>
      </c>
      <c r="E23" s="34" t="s">
        <v>46</v>
      </c>
      <c r="F23" s="32"/>
      <c r="G23" s="33">
        <v>590066</v>
      </c>
      <c r="H23" s="33">
        <v>343808.99806000001</v>
      </c>
      <c r="I23" s="33">
        <v>685879.1</v>
      </c>
      <c r="J23" s="33">
        <v>766750.7</v>
      </c>
      <c r="K23" s="33">
        <v>836332.9</v>
      </c>
      <c r="L23" s="33">
        <v>836332.9</v>
      </c>
    </row>
    <row r="24" spans="3:12" ht="110.25" customHeight="1" x14ac:dyDescent="0.25">
      <c r="C24" s="29" t="s">
        <v>51</v>
      </c>
      <c r="D24" s="35" t="s">
        <v>52</v>
      </c>
      <c r="E24" s="34" t="s">
        <v>46</v>
      </c>
      <c r="F24" s="32"/>
      <c r="G24" s="33">
        <v>5877.5</v>
      </c>
      <c r="H24" s="33">
        <v>3736.7368499999998</v>
      </c>
      <c r="I24" s="33">
        <v>7139.9</v>
      </c>
      <c r="J24" s="33">
        <v>6642.3</v>
      </c>
      <c r="K24" s="33">
        <v>6966.3</v>
      </c>
      <c r="L24" s="33">
        <v>6966.3</v>
      </c>
    </row>
    <row r="25" spans="3:12" ht="102" x14ac:dyDescent="0.25">
      <c r="C25" s="29" t="s">
        <v>53</v>
      </c>
      <c r="D25" s="30" t="s">
        <v>54</v>
      </c>
      <c r="E25" s="34" t="s">
        <v>46</v>
      </c>
      <c r="F25" s="32"/>
      <c r="G25" s="33">
        <v>1249985.7</v>
      </c>
      <c r="H25" s="33">
        <v>592779.99708</v>
      </c>
      <c r="I25" s="33">
        <v>1135894</v>
      </c>
      <c r="J25" s="33">
        <v>1056731.2</v>
      </c>
      <c r="K25" s="33">
        <v>1108279.1000000001</v>
      </c>
      <c r="L25" s="33">
        <v>1108279.1000000001</v>
      </c>
    </row>
    <row r="26" spans="3:12" ht="102" x14ac:dyDescent="0.25">
      <c r="C26" s="29" t="s">
        <v>55</v>
      </c>
      <c r="D26" s="30" t="s">
        <v>56</v>
      </c>
      <c r="E26" s="34" t="s">
        <v>46</v>
      </c>
      <c r="F26" s="32"/>
      <c r="G26" s="33">
        <v>-118021.4</v>
      </c>
      <c r="H26" s="33">
        <v>-69736.16072</v>
      </c>
      <c r="I26" s="33">
        <v>-98000.4</v>
      </c>
      <c r="J26" s="33">
        <v>-91170.5</v>
      </c>
      <c r="K26" s="33">
        <v>-95617.9</v>
      </c>
      <c r="L26" s="33">
        <v>-95617.9</v>
      </c>
    </row>
    <row r="27" spans="3:12" ht="38.25" x14ac:dyDescent="0.25">
      <c r="C27" s="29" t="s">
        <v>57</v>
      </c>
      <c r="D27" s="30" t="s">
        <v>58</v>
      </c>
      <c r="E27" s="36" t="s">
        <v>25</v>
      </c>
      <c r="F27" s="32"/>
      <c r="G27" s="33">
        <v>54707.1</v>
      </c>
      <c r="H27" s="33">
        <v>81875.955000000002</v>
      </c>
      <c r="I27" s="33">
        <v>0</v>
      </c>
      <c r="J27" s="33">
        <v>0</v>
      </c>
      <c r="K27" s="33">
        <v>0</v>
      </c>
      <c r="L27" s="33">
        <v>0</v>
      </c>
    </row>
    <row r="28" spans="3:12" ht="26.25" x14ac:dyDescent="0.25">
      <c r="C28" s="21" t="s">
        <v>59</v>
      </c>
      <c r="D28" s="22" t="s">
        <v>60</v>
      </c>
      <c r="E28" s="37" t="s">
        <v>25</v>
      </c>
      <c r="F28" s="23"/>
      <c r="G28" s="24">
        <f t="shared" ref="G28:L28" si="7">G29+G35</f>
        <v>936765.6</v>
      </c>
      <c r="H28" s="24">
        <f t="shared" si="7"/>
        <v>538480.36875000002</v>
      </c>
      <c r="I28" s="24">
        <f t="shared" si="7"/>
        <v>937351.9</v>
      </c>
      <c r="J28" s="24">
        <f t="shared" si="7"/>
        <v>952563.8</v>
      </c>
      <c r="K28" s="24">
        <f t="shared" si="7"/>
        <v>965002.1</v>
      </c>
      <c r="L28" s="24">
        <f t="shared" si="7"/>
        <v>977440.39999999991</v>
      </c>
    </row>
    <row r="29" spans="3:12" ht="38.25" x14ac:dyDescent="0.25">
      <c r="C29" s="25" t="s">
        <v>61</v>
      </c>
      <c r="D29" s="27" t="s">
        <v>62</v>
      </c>
      <c r="E29" s="28" t="s">
        <v>25</v>
      </c>
      <c r="F29" s="19"/>
      <c r="G29" s="20">
        <f t="shared" ref="G29:L29" si="8">G30+G32+G34</f>
        <v>936765.6</v>
      </c>
      <c r="H29" s="20">
        <f t="shared" si="8"/>
        <v>538479.96441999997</v>
      </c>
      <c r="I29" s="20">
        <f t="shared" si="8"/>
        <v>937351.9</v>
      </c>
      <c r="J29" s="20">
        <f t="shared" si="8"/>
        <v>952563.8</v>
      </c>
      <c r="K29" s="20">
        <f t="shared" si="8"/>
        <v>965002.1</v>
      </c>
      <c r="L29" s="20">
        <f t="shared" si="8"/>
        <v>977440.39999999991</v>
      </c>
    </row>
    <row r="30" spans="3:12" ht="51" x14ac:dyDescent="0.25">
      <c r="C30" s="29" t="s">
        <v>63</v>
      </c>
      <c r="D30" s="30" t="s">
        <v>64</v>
      </c>
      <c r="E30" s="38" t="s">
        <v>25</v>
      </c>
      <c r="F30" s="19"/>
      <c r="G30" s="20">
        <f t="shared" ref="G30:L30" si="9">G31</f>
        <v>646676</v>
      </c>
      <c r="H30" s="20">
        <f t="shared" si="9"/>
        <v>370854.55595000001</v>
      </c>
      <c r="I30" s="20">
        <f t="shared" si="9"/>
        <v>692488.4</v>
      </c>
      <c r="J30" s="20">
        <f t="shared" si="9"/>
        <v>703726.5</v>
      </c>
      <c r="K30" s="20">
        <f t="shared" si="9"/>
        <v>712915.6</v>
      </c>
      <c r="L30" s="20">
        <f t="shared" si="9"/>
        <v>722104.6</v>
      </c>
    </row>
    <row r="31" spans="3:12" ht="51" x14ac:dyDescent="0.25">
      <c r="C31" s="25" t="s">
        <v>65</v>
      </c>
      <c r="D31" s="27" t="s">
        <v>64</v>
      </c>
      <c r="E31" s="38" t="s">
        <v>25</v>
      </c>
      <c r="F31" s="19"/>
      <c r="G31" s="20">
        <v>646676</v>
      </c>
      <c r="H31" s="20">
        <v>370854.55595000001</v>
      </c>
      <c r="I31" s="20">
        <v>692488.4</v>
      </c>
      <c r="J31" s="20">
        <v>703726.5</v>
      </c>
      <c r="K31" s="20">
        <v>712915.6</v>
      </c>
      <c r="L31" s="20">
        <v>722104.6</v>
      </c>
    </row>
    <row r="32" spans="3:12" ht="63.75" x14ac:dyDescent="0.25">
      <c r="C32" s="29" t="s">
        <v>66</v>
      </c>
      <c r="D32" s="30" t="s">
        <v>67</v>
      </c>
      <c r="E32" s="38" t="s">
        <v>25</v>
      </c>
      <c r="F32" s="19"/>
      <c r="G32" s="20">
        <f t="shared" ref="G32:L32" si="10">G33</f>
        <v>185610</v>
      </c>
      <c r="H32" s="20">
        <f t="shared" si="10"/>
        <v>173736.42592000001</v>
      </c>
      <c r="I32" s="20">
        <f t="shared" si="10"/>
        <v>244863.5</v>
      </c>
      <c r="J32" s="20">
        <f t="shared" si="10"/>
        <v>248837.3</v>
      </c>
      <c r="K32" s="20">
        <f t="shared" si="10"/>
        <v>252086.5</v>
      </c>
      <c r="L32" s="20">
        <f t="shared" si="10"/>
        <v>255335.8</v>
      </c>
    </row>
    <row r="33" spans="3:12" ht="63.75" x14ac:dyDescent="0.25">
      <c r="C33" s="25" t="s">
        <v>68</v>
      </c>
      <c r="D33" s="27" t="s">
        <v>67</v>
      </c>
      <c r="E33" s="38" t="s">
        <v>25</v>
      </c>
      <c r="F33" s="19"/>
      <c r="G33" s="20">
        <v>185610</v>
      </c>
      <c r="H33" s="20">
        <v>173736.42592000001</v>
      </c>
      <c r="I33" s="20">
        <v>244863.5</v>
      </c>
      <c r="J33" s="20">
        <v>248837.3</v>
      </c>
      <c r="K33" s="20">
        <v>252086.5</v>
      </c>
      <c r="L33" s="20">
        <v>255335.8</v>
      </c>
    </row>
    <row r="34" spans="3:12" ht="38.25" x14ac:dyDescent="0.25">
      <c r="C34" s="29" t="s">
        <v>69</v>
      </c>
      <c r="D34" s="30" t="s">
        <v>70</v>
      </c>
      <c r="E34" s="31" t="s">
        <v>25</v>
      </c>
      <c r="F34" s="32"/>
      <c r="G34" s="33">
        <v>104479.6</v>
      </c>
      <c r="H34" s="33">
        <v>-6111.0174500000003</v>
      </c>
      <c r="I34" s="33">
        <v>0</v>
      </c>
      <c r="J34" s="33">
        <v>0</v>
      </c>
      <c r="K34" s="33">
        <v>0</v>
      </c>
      <c r="L34" s="33">
        <v>0</v>
      </c>
    </row>
    <row r="35" spans="3:12" ht="25.5" x14ac:dyDescent="0.25">
      <c r="C35" s="29" t="s">
        <v>71</v>
      </c>
      <c r="D35" s="30" t="s">
        <v>72</v>
      </c>
      <c r="E35" s="31"/>
      <c r="F35" s="32"/>
      <c r="G35" s="33">
        <f t="shared" ref="G35:L35" si="11">G36</f>
        <v>0</v>
      </c>
      <c r="H35" s="33">
        <f t="shared" si="11"/>
        <v>0.40433000000000002</v>
      </c>
      <c r="I35" s="33">
        <f t="shared" si="11"/>
        <v>0</v>
      </c>
      <c r="J35" s="33">
        <f t="shared" si="11"/>
        <v>0</v>
      </c>
      <c r="K35" s="33">
        <f t="shared" si="11"/>
        <v>0</v>
      </c>
      <c r="L35" s="33">
        <f t="shared" si="11"/>
        <v>0</v>
      </c>
    </row>
    <row r="36" spans="3:12" ht="38.25" x14ac:dyDescent="0.25">
      <c r="C36" s="25" t="s">
        <v>73</v>
      </c>
      <c r="D36" s="27" t="s">
        <v>74</v>
      </c>
      <c r="E36" s="38" t="s">
        <v>25</v>
      </c>
      <c r="F36" s="19"/>
      <c r="G36" s="20">
        <v>0</v>
      </c>
      <c r="H36" s="20">
        <v>0.40433000000000002</v>
      </c>
      <c r="I36" s="20">
        <v>0</v>
      </c>
      <c r="J36" s="20">
        <v>0</v>
      </c>
      <c r="K36" s="20">
        <v>0</v>
      </c>
      <c r="L36" s="20">
        <v>0</v>
      </c>
    </row>
    <row r="37" spans="3:12" ht="26.25" x14ac:dyDescent="0.25">
      <c r="C37" s="21" t="s">
        <v>75</v>
      </c>
      <c r="D37" s="22" t="s">
        <v>76</v>
      </c>
      <c r="E37" s="37" t="s">
        <v>25</v>
      </c>
      <c r="F37" s="23"/>
      <c r="G37" s="24">
        <f t="shared" ref="G37:L37" si="12">G38+G41+G44</f>
        <v>16536900.199999999</v>
      </c>
      <c r="H37" s="24">
        <f t="shared" si="12"/>
        <v>8436103.9518100005</v>
      </c>
      <c r="I37" s="24">
        <f t="shared" si="12"/>
        <v>19225830.5</v>
      </c>
      <c r="J37" s="24">
        <f t="shared" si="12"/>
        <v>21919633.399999999</v>
      </c>
      <c r="K37" s="24">
        <f t="shared" si="12"/>
        <v>24921505.5</v>
      </c>
      <c r="L37" s="24">
        <f t="shared" si="12"/>
        <v>25292482.899999999</v>
      </c>
    </row>
    <row r="38" spans="3:12" ht="26.25" x14ac:dyDescent="0.25">
      <c r="C38" s="29" t="s">
        <v>77</v>
      </c>
      <c r="D38" s="30" t="s">
        <v>78</v>
      </c>
      <c r="E38" s="36" t="s">
        <v>25</v>
      </c>
      <c r="F38" s="32"/>
      <c r="G38" s="33">
        <f t="shared" ref="G38:L38" si="13">G39+G40</f>
        <v>15384014.5</v>
      </c>
      <c r="H38" s="33">
        <f t="shared" si="13"/>
        <v>8149854.4524099994</v>
      </c>
      <c r="I38" s="33">
        <f t="shared" si="13"/>
        <v>18133441.5</v>
      </c>
      <c r="J38" s="33">
        <f t="shared" si="13"/>
        <v>20743705.399999999</v>
      </c>
      <c r="K38" s="33">
        <f t="shared" si="13"/>
        <v>23670716.5</v>
      </c>
      <c r="L38" s="33">
        <f t="shared" si="13"/>
        <v>24004208.899999999</v>
      </c>
    </row>
    <row r="39" spans="3:12" ht="38.25" x14ac:dyDescent="0.25">
      <c r="C39" s="25" t="s">
        <v>79</v>
      </c>
      <c r="D39" s="27" t="s">
        <v>80</v>
      </c>
      <c r="E39" s="28" t="s">
        <v>25</v>
      </c>
      <c r="F39" s="19"/>
      <c r="G39" s="20">
        <v>6488858.7000000002</v>
      </c>
      <c r="H39" s="20">
        <v>2756768.58085</v>
      </c>
      <c r="I39" s="20">
        <v>5340353.0999999996</v>
      </c>
      <c r="J39" s="20">
        <v>6739412.9000000004</v>
      </c>
      <c r="K39" s="20">
        <v>7455220</v>
      </c>
      <c r="L39" s="20">
        <v>7788712.2999999998</v>
      </c>
    </row>
    <row r="40" spans="3:12" ht="38.25" x14ac:dyDescent="0.25">
      <c r="C40" s="25" t="s">
        <v>81</v>
      </c>
      <c r="D40" s="27" t="s">
        <v>82</v>
      </c>
      <c r="E40" s="28" t="s">
        <v>25</v>
      </c>
      <c r="F40" s="19"/>
      <c r="G40" s="20">
        <v>8895155.8000000007</v>
      </c>
      <c r="H40" s="20">
        <v>5393085.8715599999</v>
      </c>
      <c r="I40" s="20">
        <v>12793088.4</v>
      </c>
      <c r="J40" s="20">
        <v>14004292.5</v>
      </c>
      <c r="K40" s="20">
        <v>16215496.5</v>
      </c>
      <c r="L40" s="20">
        <v>16215496.6</v>
      </c>
    </row>
    <row r="41" spans="3:12" ht="26.25" x14ac:dyDescent="0.25">
      <c r="C41" s="29" t="s">
        <v>83</v>
      </c>
      <c r="D41" s="30" t="s">
        <v>84</v>
      </c>
      <c r="E41" s="36" t="s">
        <v>25</v>
      </c>
      <c r="F41" s="32"/>
      <c r="G41" s="33">
        <f t="shared" ref="G41:L41" si="14">G42+G43</f>
        <v>1151625.7</v>
      </c>
      <c r="H41" s="33">
        <f t="shared" si="14"/>
        <v>285629.99362000002</v>
      </c>
      <c r="I41" s="33">
        <f t="shared" si="14"/>
        <v>1091093</v>
      </c>
      <c r="J41" s="33">
        <f t="shared" si="14"/>
        <v>1174628</v>
      </c>
      <c r="K41" s="33">
        <f t="shared" si="14"/>
        <v>1249489</v>
      </c>
      <c r="L41" s="33">
        <f t="shared" si="14"/>
        <v>1286974</v>
      </c>
    </row>
    <row r="42" spans="3:12" ht="26.25" x14ac:dyDescent="0.25">
      <c r="C42" s="25" t="s">
        <v>85</v>
      </c>
      <c r="D42" s="27" t="s">
        <v>86</v>
      </c>
      <c r="E42" s="28" t="s">
        <v>25</v>
      </c>
      <c r="F42" s="19"/>
      <c r="G42" s="20">
        <v>339925.7</v>
      </c>
      <c r="H42" s="20">
        <v>181705.26391000001</v>
      </c>
      <c r="I42" s="20">
        <v>300788</v>
      </c>
      <c r="J42" s="20">
        <v>314323</v>
      </c>
      <c r="K42" s="20">
        <v>326896</v>
      </c>
      <c r="L42" s="20">
        <v>336703</v>
      </c>
    </row>
    <row r="43" spans="3:12" ht="26.25" x14ac:dyDescent="0.25">
      <c r="C43" s="25" t="s">
        <v>87</v>
      </c>
      <c r="D43" s="27" t="s">
        <v>88</v>
      </c>
      <c r="E43" s="28" t="s">
        <v>25</v>
      </c>
      <c r="F43" s="19"/>
      <c r="G43" s="20">
        <v>811700</v>
      </c>
      <c r="H43" s="20">
        <v>103924.72971</v>
      </c>
      <c r="I43" s="20">
        <v>790305</v>
      </c>
      <c r="J43" s="20">
        <v>860305</v>
      </c>
      <c r="K43" s="20">
        <v>922593</v>
      </c>
      <c r="L43" s="20">
        <v>950271</v>
      </c>
    </row>
    <row r="44" spans="3:12" ht="26.25" x14ac:dyDescent="0.25">
      <c r="C44" s="29" t="s">
        <v>89</v>
      </c>
      <c r="D44" s="30" t="s">
        <v>90</v>
      </c>
      <c r="E44" s="36" t="s">
        <v>25</v>
      </c>
      <c r="F44" s="32"/>
      <c r="G44" s="33">
        <v>1260</v>
      </c>
      <c r="H44" s="33">
        <v>619.50577999999996</v>
      </c>
      <c r="I44" s="33">
        <v>1296</v>
      </c>
      <c r="J44" s="33">
        <v>1300</v>
      </c>
      <c r="K44" s="33">
        <v>1300</v>
      </c>
      <c r="L44" s="33">
        <v>1300</v>
      </c>
    </row>
    <row r="45" spans="3:12" ht="26.25" x14ac:dyDescent="0.25">
      <c r="C45" s="21" t="s">
        <v>91</v>
      </c>
      <c r="D45" s="22" t="s">
        <v>92</v>
      </c>
      <c r="E45" s="37" t="s">
        <v>25</v>
      </c>
      <c r="F45" s="23"/>
      <c r="G45" s="24">
        <f t="shared" ref="G45:L45" si="15">G46+G50</f>
        <v>311135.90000000002</v>
      </c>
      <c r="H45" s="24">
        <f t="shared" si="15"/>
        <v>212300.40164</v>
      </c>
      <c r="I45" s="24">
        <f t="shared" si="15"/>
        <v>390432</v>
      </c>
      <c r="J45" s="24">
        <f t="shared" si="15"/>
        <v>409936</v>
      </c>
      <c r="K45" s="24">
        <f t="shared" si="15"/>
        <v>430482</v>
      </c>
      <c r="L45" s="24">
        <f t="shared" si="15"/>
        <v>430487</v>
      </c>
    </row>
    <row r="46" spans="3:12" ht="26.25" x14ac:dyDescent="0.25">
      <c r="C46" s="29" t="s">
        <v>93</v>
      </c>
      <c r="D46" s="30" t="s">
        <v>94</v>
      </c>
      <c r="E46" s="28" t="s">
        <v>25</v>
      </c>
      <c r="F46" s="19"/>
      <c r="G46" s="20">
        <f t="shared" ref="G46:L46" si="16">G47+G48+G49</f>
        <v>308395.90000000002</v>
      </c>
      <c r="H46" s="20">
        <f t="shared" si="16"/>
        <v>212042.43486000001</v>
      </c>
      <c r="I46" s="20">
        <f t="shared" si="16"/>
        <v>386606</v>
      </c>
      <c r="J46" s="20">
        <f t="shared" si="16"/>
        <v>406106</v>
      </c>
      <c r="K46" s="20">
        <f t="shared" si="16"/>
        <v>426647</v>
      </c>
      <c r="L46" s="20">
        <f t="shared" si="16"/>
        <v>426647</v>
      </c>
    </row>
    <row r="47" spans="3:12" ht="38.25" x14ac:dyDescent="0.25">
      <c r="C47" s="25" t="s">
        <v>95</v>
      </c>
      <c r="D47" s="27" t="s">
        <v>96</v>
      </c>
      <c r="E47" s="28" t="s">
        <v>25</v>
      </c>
      <c r="F47" s="19"/>
      <c r="G47" s="20">
        <v>73495.8</v>
      </c>
      <c r="H47" s="20">
        <v>38766.251049999999</v>
      </c>
      <c r="I47" s="20">
        <v>65435</v>
      </c>
      <c r="J47" s="20">
        <v>67500</v>
      </c>
      <c r="K47" s="20">
        <v>67500</v>
      </c>
      <c r="L47" s="20">
        <v>67500</v>
      </c>
    </row>
    <row r="48" spans="3:12" ht="38.25" x14ac:dyDescent="0.25">
      <c r="C48" s="25" t="s">
        <v>97</v>
      </c>
      <c r="D48" s="27" t="s">
        <v>98</v>
      </c>
      <c r="E48" s="28" t="s">
        <v>25</v>
      </c>
      <c r="F48" s="19"/>
      <c r="G48" s="20">
        <v>64184.800000000003</v>
      </c>
      <c r="H48" s="20">
        <v>60801.877200000003</v>
      </c>
      <c r="I48" s="20">
        <v>94841</v>
      </c>
      <c r="J48" s="20">
        <v>95100</v>
      </c>
      <c r="K48" s="20">
        <v>95100</v>
      </c>
      <c r="L48" s="20">
        <v>95100</v>
      </c>
    </row>
    <row r="49" spans="3:15" ht="26.25" x14ac:dyDescent="0.25">
      <c r="C49" s="25" t="s">
        <v>99</v>
      </c>
      <c r="D49" s="27" t="s">
        <v>100</v>
      </c>
      <c r="E49" s="28" t="s">
        <v>25</v>
      </c>
      <c r="F49" s="19"/>
      <c r="G49" s="20">
        <v>170715.3</v>
      </c>
      <c r="H49" s="20">
        <v>112474.30661</v>
      </c>
      <c r="I49" s="20">
        <v>226330</v>
      </c>
      <c r="J49" s="20">
        <v>243506</v>
      </c>
      <c r="K49" s="20">
        <v>264047</v>
      </c>
      <c r="L49" s="20">
        <v>264047</v>
      </c>
    </row>
    <row r="50" spans="3:15" ht="51" x14ac:dyDescent="0.25">
      <c r="C50" s="29" t="s">
        <v>101</v>
      </c>
      <c r="D50" s="30" t="s">
        <v>102</v>
      </c>
      <c r="E50" s="28" t="s">
        <v>25</v>
      </c>
      <c r="F50" s="19"/>
      <c r="G50" s="20">
        <f t="shared" ref="G50:L50" si="17">G51+G52</f>
        <v>2740</v>
      </c>
      <c r="H50" s="20">
        <f t="shared" si="17"/>
        <v>257.96678000000003</v>
      </c>
      <c r="I50" s="20">
        <f t="shared" si="17"/>
        <v>3826.0000000000009</v>
      </c>
      <c r="J50" s="20">
        <f t="shared" si="17"/>
        <v>3830</v>
      </c>
      <c r="K50" s="20">
        <f t="shared" si="17"/>
        <v>3835</v>
      </c>
      <c r="L50" s="20">
        <f t="shared" si="17"/>
        <v>3840</v>
      </c>
    </row>
    <row r="51" spans="3:15" ht="26.25" x14ac:dyDescent="0.25">
      <c r="C51" s="25" t="s">
        <v>103</v>
      </c>
      <c r="D51" s="27" t="s">
        <v>104</v>
      </c>
      <c r="E51" s="28" t="s">
        <v>25</v>
      </c>
      <c r="F51" s="19"/>
      <c r="G51" s="20">
        <v>2600</v>
      </c>
      <c r="H51" s="20">
        <v>228.96</v>
      </c>
      <c r="I51" s="20">
        <v>3630.5109489051101</v>
      </c>
      <c r="J51" s="20">
        <v>3634.3</v>
      </c>
      <c r="K51" s="20">
        <v>3639.1</v>
      </c>
      <c r="L51" s="20">
        <v>3643.8</v>
      </c>
    </row>
    <row r="52" spans="3:15" ht="38.25" x14ac:dyDescent="0.25">
      <c r="C52" s="25" t="s">
        <v>105</v>
      </c>
      <c r="D52" s="27" t="s">
        <v>106</v>
      </c>
      <c r="E52" s="28" t="s">
        <v>25</v>
      </c>
      <c r="F52" s="19"/>
      <c r="G52" s="20">
        <v>140</v>
      </c>
      <c r="H52" s="20">
        <v>29.006779999999999</v>
      </c>
      <c r="I52" s="20">
        <v>195.48905109489101</v>
      </c>
      <c r="J52" s="20">
        <v>195.7</v>
      </c>
      <c r="K52" s="20">
        <v>195.9</v>
      </c>
      <c r="L52" s="20">
        <v>196.2</v>
      </c>
    </row>
    <row r="53" spans="3:15" ht="25.5" x14ac:dyDescent="0.25">
      <c r="C53" s="21" t="s">
        <v>107</v>
      </c>
      <c r="D53" s="22" t="s">
        <v>108</v>
      </c>
      <c r="E53" s="23"/>
      <c r="F53" s="23"/>
      <c r="G53" s="24">
        <f t="shared" ref="G53:L53" si="18">G54+G56+G57</f>
        <v>180353.59999999998</v>
      </c>
      <c r="H53" s="24">
        <f t="shared" si="18"/>
        <v>65953.482239999983</v>
      </c>
      <c r="I53" s="24">
        <f t="shared" si="18"/>
        <v>145460</v>
      </c>
      <c r="J53" s="24">
        <f t="shared" si="18"/>
        <v>149453.40000000002</v>
      </c>
      <c r="K53" s="24">
        <f t="shared" si="18"/>
        <v>160220.38880000002</v>
      </c>
      <c r="L53" s="24">
        <f t="shared" si="18"/>
        <v>164298.06806800002</v>
      </c>
    </row>
    <row r="54" spans="3:15" ht="51" x14ac:dyDescent="0.25">
      <c r="C54" s="31" t="s">
        <v>109</v>
      </c>
      <c r="D54" s="31" t="s">
        <v>110</v>
      </c>
      <c r="E54" s="32"/>
      <c r="F54" s="32"/>
      <c r="G54" s="33">
        <f t="shared" ref="G54:L54" si="19">G55</f>
        <v>15</v>
      </c>
      <c r="H54" s="33">
        <f t="shared" si="19"/>
        <v>9.2250899999999998</v>
      </c>
      <c r="I54" s="33">
        <f t="shared" si="19"/>
        <v>15</v>
      </c>
      <c r="J54" s="33">
        <f t="shared" si="19"/>
        <v>15.7</v>
      </c>
      <c r="K54" s="33">
        <f t="shared" si="19"/>
        <v>16.399999999999999</v>
      </c>
      <c r="L54" s="33">
        <f t="shared" si="19"/>
        <v>17.100000000000001</v>
      </c>
    </row>
    <row r="55" spans="3:15" ht="38.25" x14ac:dyDescent="0.25">
      <c r="C55" s="39" t="s">
        <v>111</v>
      </c>
      <c r="D55" s="38" t="s">
        <v>112</v>
      </c>
      <c r="E55" s="40" t="s">
        <v>113</v>
      </c>
      <c r="F55" s="19"/>
      <c r="G55" s="20">
        <v>15</v>
      </c>
      <c r="H55" s="20">
        <v>9.2250899999999998</v>
      </c>
      <c r="I55" s="20">
        <v>15</v>
      </c>
      <c r="J55" s="20">
        <v>15.7</v>
      </c>
      <c r="K55" s="20">
        <v>16.399999999999999</v>
      </c>
      <c r="L55" s="20">
        <v>17.100000000000001</v>
      </c>
    </row>
    <row r="56" spans="3:15" ht="102" x14ac:dyDescent="0.25">
      <c r="C56" s="29" t="s">
        <v>114</v>
      </c>
      <c r="D56" s="30" t="s">
        <v>115</v>
      </c>
      <c r="E56" s="41" t="s">
        <v>116</v>
      </c>
      <c r="F56" s="19"/>
      <c r="G56" s="20">
        <v>1334.6</v>
      </c>
      <c r="H56" s="20">
        <v>2119.6999999999998</v>
      </c>
      <c r="I56" s="20">
        <v>4000</v>
      </c>
      <c r="J56" s="20">
        <v>4192</v>
      </c>
      <c r="K56" s="20">
        <v>4380.6400000000003</v>
      </c>
      <c r="L56" s="20">
        <v>4569</v>
      </c>
    </row>
    <row r="57" spans="3:15" ht="51" x14ac:dyDescent="0.25">
      <c r="C57" s="25" t="s">
        <v>117</v>
      </c>
      <c r="D57" s="27" t="s">
        <v>118</v>
      </c>
      <c r="E57" s="19"/>
      <c r="F57" s="19"/>
      <c r="G57" s="20">
        <f t="shared" ref="G57:L57" si="20">G58+G59+G60+G62+G63+G64+G65+G66+G69+G71+G73+G74+G75+G76</f>
        <v>179003.99999999997</v>
      </c>
      <c r="H57" s="20">
        <f t="shared" si="20"/>
        <v>63824.557149999986</v>
      </c>
      <c r="I57" s="20">
        <f t="shared" si="20"/>
        <v>141445</v>
      </c>
      <c r="J57" s="20">
        <f t="shared" si="20"/>
        <v>145245.70000000001</v>
      </c>
      <c r="K57" s="20">
        <f t="shared" si="20"/>
        <v>155823.34880000001</v>
      </c>
      <c r="L57" s="20">
        <f t="shared" si="20"/>
        <v>159711.96806800002</v>
      </c>
      <c r="O57" s="11"/>
    </row>
    <row r="58" spans="3:15" ht="112.5" customHeight="1" x14ac:dyDescent="0.25">
      <c r="C58" s="42" t="s">
        <v>119</v>
      </c>
      <c r="D58" s="31" t="s">
        <v>120</v>
      </c>
      <c r="E58" s="43" t="s">
        <v>113</v>
      </c>
      <c r="F58" s="32"/>
      <c r="G58" s="33">
        <v>500</v>
      </c>
      <c r="H58" s="33">
        <v>137.92400000000001</v>
      </c>
      <c r="I58" s="33">
        <v>250</v>
      </c>
      <c r="J58" s="33">
        <v>262</v>
      </c>
      <c r="K58" s="33">
        <v>273.79000000000002</v>
      </c>
      <c r="L58" s="33">
        <v>285.60000000000002</v>
      </c>
    </row>
    <row r="59" spans="3:15" ht="51" x14ac:dyDescent="0.25">
      <c r="C59" s="29" t="s">
        <v>121</v>
      </c>
      <c r="D59" s="30" t="s">
        <v>122</v>
      </c>
      <c r="E59" s="38" t="s">
        <v>123</v>
      </c>
      <c r="F59" s="19"/>
      <c r="G59" s="20">
        <v>82000</v>
      </c>
      <c r="H59" s="20">
        <v>28203.187999999998</v>
      </c>
      <c r="I59" s="20">
        <v>65000</v>
      </c>
      <c r="J59" s="20">
        <v>68120</v>
      </c>
      <c r="K59" s="20">
        <v>71185.399999999994</v>
      </c>
      <c r="L59" s="20">
        <v>74246.372199999998</v>
      </c>
    </row>
    <row r="60" spans="3:15" ht="89.25" x14ac:dyDescent="0.25">
      <c r="C60" s="29" t="s">
        <v>124</v>
      </c>
      <c r="D60" s="30" t="s">
        <v>125</v>
      </c>
      <c r="E60" s="19"/>
      <c r="F60" s="19"/>
      <c r="G60" s="20">
        <f t="shared" ref="G60:L60" si="21">G61</f>
        <v>72664</v>
      </c>
      <c r="H60" s="20">
        <f t="shared" si="21"/>
        <v>21786.25</v>
      </c>
      <c r="I60" s="20">
        <f t="shared" si="21"/>
        <v>49683</v>
      </c>
      <c r="J60" s="20">
        <f t="shared" si="21"/>
        <v>47620.7</v>
      </c>
      <c r="K60" s="20">
        <f t="shared" si="21"/>
        <v>50004.9</v>
      </c>
      <c r="L60" s="20">
        <f t="shared" si="21"/>
        <v>49103.4</v>
      </c>
    </row>
    <row r="61" spans="3:15" ht="102" x14ac:dyDescent="0.25">
      <c r="C61" s="25" t="s">
        <v>126</v>
      </c>
      <c r="D61" s="27" t="s">
        <v>127</v>
      </c>
      <c r="E61" s="38" t="s">
        <v>128</v>
      </c>
      <c r="F61" s="19"/>
      <c r="G61" s="14">
        <v>72664</v>
      </c>
      <c r="H61" s="20">
        <v>21786.25</v>
      </c>
      <c r="I61" s="20">
        <v>49683</v>
      </c>
      <c r="J61" s="20">
        <v>47620.7</v>
      </c>
      <c r="K61" s="20">
        <v>50004.9</v>
      </c>
      <c r="L61" s="20">
        <v>49103.4</v>
      </c>
    </row>
    <row r="62" spans="3:15" ht="38.25" x14ac:dyDescent="0.25">
      <c r="C62" s="29" t="s">
        <v>129</v>
      </c>
      <c r="D62" s="30" t="s">
        <v>130</v>
      </c>
      <c r="E62" s="44" t="s">
        <v>116</v>
      </c>
      <c r="F62" s="45"/>
      <c r="G62" s="46">
        <v>2516.9</v>
      </c>
      <c r="H62" s="46">
        <v>1481.05117</v>
      </c>
      <c r="I62" s="46">
        <v>2900</v>
      </c>
      <c r="J62" s="46">
        <v>3039.2</v>
      </c>
      <c r="K62" s="46">
        <v>3175.9639999999999</v>
      </c>
      <c r="L62" s="46">
        <v>3312.5</v>
      </c>
    </row>
    <row r="63" spans="3:15" ht="89.25" x14ac:dyDescent="0.25">
      <c r="C63" s="42" t="s">
        <v>131</v>
      </c>
      <c r="D63" s="31" t="s">
        <v>132</v>
      </c>
      <c r="E63" s="47" t="s">
        <v>133</v>
      </c>
      <c r="F63" s="48"/>
      <c r="G63" s="49">
        <v>187.2</v>
      </c>
      <c r="H63" s="49">
        <v>96.4</v>
      </c>
      <c r="I63" s="49">
        <v>200</v>
      </c>
      <c r="J63" s="49">
        <v>209.6</v>
      </c>
      <c r="K63" s="49">
        <v>219</v>
      </c>
      <c r="L63" s="49">
        <v>228.5</v>
      </c>
    </row>
    <row r="64" spans="3:15" ht="51" x14ac:dyDescent="0.25">
      <c r="C64" s="42" t="s">
        <v>134</v>
      </c>
      <c r="D64" s="31" t="s">
        <v>135</v>
      </c>
      <c r="E64" s="47" t="s">
        <v>133</v>
      </c>
      <c r="F64" s="50"/>
      <c r="G64" s="46">
        <v>4</v>
      </c>
      <c r="H64" s="46">
        <v>4</v>
      </c>
      <c r="I64" s="46">
        <v>4</v>
      </c>
      <c r="J64" s="46">
        <v>4.2</v>
      </c>
      <c r="K64" s="46">
        <v>4.4000000000000004</v>
      </c>
      <c r="L64" s="46">
        <v>4.5999999999999996</v>
      </c>
    </row>
    <row r="65" spans="3:12" ht="114.75" x14ac:dyDescent="0.25">
      <c r="C65" s="42" t="s">
        <v>136</v>
      </c>
      <c r="D65" s="31" t="s">
        <v>137</v>
      </c>
      <c r="E65" s="34" t="s">
        <v>138</v>
      </c>
      <c r="F65" s="50"/>
      <c r="G65" s="46">
        <v>326.10000000000002</v>
      </c>
      <c r="H65" s="46">
        <v>153.09997999999999</v>
      </c>
      <c r="I65" s="46">
        <v>200</v>
      </c>
      <c r="J65" s="46">
        <v>209.6</v>
      </c>
      <c r="K65" s="46">
        <v>219.03200000000001</v>
      </c>
      <c r="L65" s="46">
        <v>228.5</v>
      </c>
    </row>
    <row r="66" spans="3:12" ht="102" x14ac:dyDescent="0.25">
      <c r="C66" s="29" t="s">
        <v>139</v>
      </c>
      <c r="D66" s="30" t="s">
        <v>140</v>
      </c>
      <c r="E66" s="32"/>
      <c r="F66" s="32"/>
      <c r="G66" s="33">
        <f t="shared" ref="G66:L66" si="22">G67+G68</f>
        <v>9093.7999999999993</v>
      </c>
      <c r="H66" s="33">
        <f t="shared" si="22"/>
        <v>5138.0940000000001</v>
      </c>
      <c r="I66" s="33">
        <f t="shared" si="22"/>
        <v>11330</v>
      </c>
      <c r="J66" s="33">
        <f t="shared" si="22"/>
        <v>11873.8</v>
      </c>
      <c r="K66" s="33">
        <f t="shared" si="22"/>
        <v>12408.1628</v>
      </c>
      <c r="L66" s="33">
        <f t="shared" si="22"/>
        <v>12941.695868000001</v>
      </c>
    </row>
    <row r="67" spans="3:12" ht="120" customHeight="1" x14ac:dyDescent="0.25">
      <c r="C67" s="25" t="s">
        <v>141</v>
      </c>
      <c r="D67" s="27" t="s">
        <v>142</v>
      </c>
      <c r="E67" s="40" t="s">
        <v>116</v>
      </c>
      <c r="F67" s="19"/>
      <c r="G67" s="20">
        <v>0</v>
      </c>
      <c r="H67" s="20">
        <v>170.8</v>
      </c>
      <c r="I67" s="20">
        <v>230</v>
      </c>
      <c r="J67" s="20">
        <v>241</v>
      </c>
      <c r="K67" s="20">
        <v>251.88679999999999</v>
      </c>
      <c r="L67" s="20">
        <v>262.7</v>
      </c>
    </row>
    <row r="68" spans="3:12" ht="219" customHeight="1" x14ac:dyDescent="0.25">
      <c r="C68" s="25" t="s">
        <v>143</v>
      </c>
      <c r="D68" s="26" t="s">
        <v>144</v>
      </c>
      <c r="E68" s="38" t="s">
        <v>145</v>
      </c>
      <c r="F68" s="19"/>
      <c r="G68" s="20">
        <v>9093.7999999999993</v>
      </c>
      <c r="H68" s="20">
        <v>4967.2939999999999</v>
      </c>
      <c r="I68" s="20">
        <v>11100</v>
      </c>
      <c r="J68" s="20">
        <v>11632.8</v>
      </c>
      <c r="K68" s="20">
        <v>12156.276</v>
      </c>
      <c r="L68" s="20">
        <v>12678.995868</v>
      </c>
    </row>
    <row r="69" spans="3:12" ht="89.25" x14ac:dyDescent="0.25">
      <c r="C69" s="29" t="s">
        <v>146</v>
      </c>
      <c r="D69" s="30" t="s">
        <v>147</v>
      </c>
      <c r="E69" s="32"/>
      <c r="F69" s="32"/>
      <c r="G69" s="33">
        <f t="shared" ref="G69:L69" si="23">G70</f>
        <v>9600</v>
      </c>
      <c r="H69" s="33">
        <f t="shared" si="23"/>
        <v>5415.6</v>
      </c>
      <c r="I69" s="33">
        <f t="shared" si="23"/>
        <v>9600</v>
      </c>
      <c r="J69" s="33">
        <f t="shared" si="23"/>
        <v>11600</v>
      </c>
      <c r="K69" s="33">
        <f t="shared" si="23"/>
        <v>16600</v>
      </c>
      <c r="L69" s="33">
        <f t="shared" si="23"/>
        <v>17600</v>
      </c>
    </row>
    <row r="70" spans="3:12" ht="127.5" x14ac:dyDescent="0.25">
      <c r="C70" s="25" t="s">
        <v>148</v>
      </c>
      <c r="D70" s="26" t="s">
        <v>149</v>
      </c>
      <c r="E70" s="13" t="s">
        <v>150</v>
      </c>
      <c r="F70" s="19"/>
      <c r="G70" s="20">
        <v>9600</v>
      </c>
      <c r="H70" s="20">
        <v>5415.6</v>
      </c>
      <c r="I70" s="20">
        <v>9600</v>
      </c>
      <c r="J70" s="20">
        <v>11600</v>
      </c>
      <c r="K70" s="20">
        <v>16600</v>
      </c>
      <c r="L70" s="20">
        <v>17600</v>
      </c>
    </row>
    <row r="71" spans="3:12" ht="89.25" x14ac:dyDescent="0.25">
      <c r="C71" s="29" t="s">
        <v>151</v>
      </c>
      <c r="D71" s="35" t="s">
        <v>152</v>
      </c>
      <c r="E71" s="32"/>
      <c r="F71" s="32"/>
      <c r="G71" s="33">
        <f t="shared" ref="G71:L71" si="24">G72</f>
        <v>149.80000000000001</v>
      </c>
      <c r="H71" s="33">
        <f t="shared" si="24"/>
        <v>195.45</v>
      </c>
      <c r="I71" s="33">
        <f t="shared" si="24"/>
        <v>320</v>
      </c>
      <c r="J71" s="33">
        <f t="shared" si="24"/>
        <v>320</v>
      </c>
      <c r="K71" s="33">
        <f t="shared" si="24"/>
        <v>320</v>
      </c>
      <c r="L71" s="33">
        <f t="shared" si="24"/>
        <v>320</v>
      </c>
    </row>
    <row r="72" spans="3:12" ht="114.75" x14ac:dyDescent="0.25">
      <c r="C72" s="25" t="s">
        <v>153</v>
      </c>
      <c r="D72" s="26" t="s">
        <v>154</v>
      </c>
      <c r="E72" s="13" t="s">
        <v>155</v>
      </c>
      <c r="F72" s="19"/>
      <c r="G72" s="20">
        <v>149.80000000000001</v>
      </c>
      <c r="H72" s="20">
        <v>195.45</v>
      </c>
      <c r="I72" s="20">
        <v>320</v>
      </c>
      <c r="J72" s="20">
        <v>320</v>
      </c>
      <c r="K72" s="20">
        <v>320</v>
      </c>
      <c r="L72" s="20">
        <v>320</v>
      </c>
    </row>
    <row r="73" spans="3:12" s="51" customFormat="1" ht="63.75" x14ac:dyDescent="0.2">
      <c r="C73" s="52" t="s">
        <v>156</v>
      </c>
      <c r="D73" s="53" t="s">
        <v>157</v>
      </c>
      <c r="E73" s="54" t="s">
        <v>158</v>
      </c>
      <c r="F73" s="55"/>
      <c r="G73" s="56">
        <v>728.4</v>
      </c>
      <c r="H73" s="56">
        <v>330</v>
      </c>
      <c r="I73" s="56">
        <v>602</v>
      </c>
      <c r="J73" s="56">
        <v>602</v>
      </c>
      <c r="K73" s="56">
        <v>0</v>
      </c>
      <c r="L73" s="56">
        <v>0</v>
      </c>
    </row>
    <row r="74" spans="3:12" ht="102" x14ac:dyDescent="0.25">
      <c r="C74" s="25" t="s">
        <v>159</v>
      </c>
      <c r="D74" s="26" t="s">
        <v>160</v>
      </c>
      <c r="E74" s="38" t="s">
        <v>161</v>
      </c>
      <c r="F74" s="19"/>
      <c r="G74" s="20">
        <v>613.79999999999995</v>
      </c>
      <c r="H74" s="20">
        <v>556</v>
      </c>
      <c r="I74" s="20">
        <v>700</v>
      </c>
      <c r="J74" s="20">
        <v>700</v>
      </c>
      <c r="K74" s="20">
        <v>700</v>
      </c>
      <c r="L74" s="20">
        <v>700</v>
      </c>
    </row>
    <row r="75" spans="3:12" ht="114.75" x14ac:dyDescent="0.25">
      <c r="C75" s="25" t="s">
        <v>162</v>
      </c>
      <c r="D75" s="26" t="s">
        <v>163</v>
      </c>
      <c r="E75" s="38" t="s">
        <v>161</v>
      </c>
      <c r="F75" s="19"/>
      <c r="G75" s="20">
        <v>74.599999999999994</v>
      </c>
      <c r="H75" s="20">
        <v>27.5</v>
      </c>
      <c r="I75" s="57">
        <v>60</v>
      </c>
      <c r="J75" s="20">
        <v>60</v>
      </c>
      <c r="K75" s="20">
        <v>60</v>
      </c>
      <c r="L75" s="20">
        <v>60</v>
      </c>
    </row>
    <row r="76" spans="3:12" ht="76.5" x14ac:dyDescent="0.25">
      <c r="C76" s="25" t="s">
        <v>164</v>
      </c>
      <c r="D76" s="27" t="s">
        <v>165</v>
      </c>
      <c r="E76" s="38" t="s">
        <v>145</v>
      </c>
      <c r="F76" s="19"/>
      <c r="G76" s="20">
        <v>545.4</v>
      </c>
      <c r="H76" s="20">
        <v>300</v>
      </c>
      <c r="I76" s="20">
        <v>596</v>
      </c>
      <c r="J76" s="20">
        <v>624.6</v>
      </c>
      <c r="K76" s="20">
        <v>652.70000000000005</v>
      </c>
      <c r="L76" s="20">
        <v>680.8</v>
      </c>
    </row>
    <row r="77" spans="3:12" ht="38.25" x14ac:dyDescent="0.25">
      <c r="C77" s="21" t="s">
        <v>166</v>
      </c>
      <c r="D77" s="22" t="s">
        <v>167</v>
      </c>
      <c r="E77" s="38" t="s">
        <v>113</v>
      </c>
      <c r="F77" s="19"/>
      <c r="G77" s="20">
        <v>0</v>
      </c>
      <c r="H77" s="20">
        <v>1.4663900000000001</v>
      </c>
      <c r="I77" s="20">
        <v>0</v>
      </c>
      <c r="J77" s="20">
        <v>0</v>
      </c>
      <c r="K77" s="20">
        <v>0</v>
      </c>
      <c r="L77" s="20">
        <v>0</v>
      </c>
    </row>
    <row r="78" spans="3:12" ht="38.25" x14ac:dyDescent="0.25">
      <c r="C78" s="21" t="s">
        <v>168</v>
      </c>
      <c r="D78" s="22" t="s">
        <v>169</v>
      </c>
      <c r="E78" s="23"/>
      <c r="F78" s="23"/>
      <c r="G78" s="24">
        <f t="shared" ref="G78:L78" si="25">G79+G81+G83+G88+G90+G93</f>
        <v>72202.5</v>
      </c>
      <c r="H78" s="24">
        <f t="shared" si="25"/>
        <v>28504.817080000001</v>
      </c>
      <c r="I78" s="24">
        <f t="shared" si="25"/>
        <v>62750.9</v>
      </c>
      <c r="J78" s="24">
        <f t="shared" si="25"/>
        <v>63958.100000000013</v>
      </c>
      <c r="K78" s="24">
        <f t="shared" si="25"/>
        <v>65553.900000000009</v>
      </c>
      <c r="L78" s="24">
        <f t="shared" si="25"/>
        <v>67229.699999999983</v>
      </c>
    </row>
    <row r="79" spans="3:12" ht="59.25" customHeight="1" x14ac:dyDescent="0.25">
      <c r="C79" s="29" t="s">
        <v>170</v>
      </c>
      <c r="D79" s="30" t="s">
        <v>171</v>
      </c>
      <c r="E79" s="2"/>
      <c r="F79" s="19"/>
      <c r="G79" s="20">
        <f t="shared" ref="G79:L79" si="26">G80</f>
        <v>200</v>
      </c>
      <c r="H79" s="20">
        <f t="shared" si="26"/>
        <v>0</v>
      </c>
      <c r="I79" s="20">
        <f t="shared" si="26"/>
        <v>1600</v>
      </c>
      <c r="J79" s="20">
        <f t="shared" si="26"/>
        <v>1680</v>
      </c>
      <c r="K79" s="20">
        <f t="shared" si="26"/>
        <v>1764</v>
      </c>
      <c r="L79" s="20">
        <f t="shared" si="26"/>
        <v>1852.2</v>
      </c>
    </row>
    <row r="80" spans="3:12" ht="76.5" x14ac:dyDescent="0.25">
      <c r="C80" s="25" t="s">
        <v>172</v>
      </c>
      <c r="D80" s="27" t="s">
        <v>173</v>
      </c>
      <c r="E80" s="2" t="s">
        <v>174</v>
      </c>
      <c r="F80" s="19"/>
      <c r="G80" s="20">
        <v>200</v>
      </c>
      <c r="H80" s="20">
        <v>0</v>
      </c>
      <c r="I80" s="20">
        <v>1600</v>
      </c>
      <c r="J80" s="20">
        <v>1680</v>
      </c>
      <c r="K80" s="20">
        <v>1764</v>
      </c>
      <c r="L80" s="20">
        <v>1852.2</v>
      </c>
    </row>
    <row r="81" spans="3:12" ht="38.25" x14ac:dyDescent="0.25">
      <c r="C81" s="29" t="s">
        <v>175</v>
      </c>
      <c r="D81" s="30" t="s">
        <v>176</v>
      </c>
      <c r="E81" s="58"/>
      <c r="F81" s="19"/>
      <c r="G81" s="20">
        <f t="shared" ref="G81:L81" si="27">G82</f>
        <v>32000</v>
      </c>
      <c r="H81" s="20">
        <f t="shared" si="27"/>
        <v>13524.752990000001</v>
      </c>
      <c r="I81" s="20">
        <f t="shared" si="27"/>
        <v>32000</v>
      </c>
      <c r="J81" s="20">
        <f t="shared" si="27"/>
        <v>32000</v>
      </c>
      <c r="K81" s="20">
        <f t="shared" si="27"/>
        <v>32000</v>
      </c>
      <c r="L81" s="20">
        <f t="shared" si="27"/>
        <v>32000</v>
      </c>
    </row>
    <row r="82" spans="3:12" ht="51" x14ac:dyDescent="0.25">
      <c r="C82" s="29" t="s">
        <v>177</v>
      </c>
      <c r="D82" s="27" t="s">
        <v>178</v>
      </c>
      <c r="E82" s="58" t="s">
        <v>179</v>
      </c>
      <c r="F82" s="19"/>
      <c r="G82" s="20">
        <v>32000</v>
      </c>
      <c r="H82" s="20">
        <v>13524.752990000001</v>
      </c>
      <c r="I82" s="20">
        <v>32000</v>
      </c>
      <c r="J82" s="20">
        <v>32000</v>
      </c>
      <c r="K82" s="20">
        <v>32000</v>
      </c>
      <c r="L82" s="20">
        <v>32000</v>
      </c>
    </row>
    <row r="83" spans="3:12" ht="127.5" x14ac:dyDescent="0.25">
      <c r="C83" s="29" t="s">
        <v>180</v>
      </c>
      <c r="D83" s="35" t="s">
        <v>181</v>
      </c>
      <c r="E83" s="32"/>
      <c r="F83" s="32"/>
      <c r="G83" s="33">
        <f t="shared" ref="G83:L83" si="28">G84+G86</f>
        <v>39382.5</v>
      </c>
      <c r="H83" s="33">
        <f t="shared" si="28"/>
        <v>14515.596950000001</v>
      </c>
      <c r="I83" s="33">
        <f t="shared" si="28"/>
        <v>28258.6</v>
      </c>
      <c r="J83" s="33">
        <f t="shared" si="28"/>
        <v>29669.600000000002</v>
      </c>
      <c r="K83" s="33">
        <f t="shared" si="28"/>
        <v>31151</v>
      </c>
      <c r="L83" s="33">
        <f t="shared" si="28"/>
        <v>32706.6</v>
      </c>
    </row>
    <row r="84" spans="3:12" ht="114.75" x14ac:dyDescent="0.25">
      <c r="C84" s="29" t="s">
        <v>182</v>
      </c>
      <c r="D84" s="35" t="s">
        <v>183</v>
      </c>
      <c r="E84" s="19"/>
      <c r="F84" s="19"/>
      <c r="G84" s="20">
        <f t="shared" ref="G84:L84" si="29">G85</f>
        <v>3000</v>
      </c>
      <c r="H84" s="20">
        <f t="shared" si="29"/>
        <v>946.2373</v>
      </c>
      <c r="I84" s="20">
        <f t="shared" si="29"/>
        <v>2113</v>
      </c>
      <c r="J84" s="20">
        <f t="shared" si="29"/>
        <v>2216.6999999999998</v>
      </c>
      <c r="K84" s="20">
        <f t="shared" si="29"/>
        <v>2325.5</v>
      </c>
      <c r="L84" s="20">
        <f t="shared" si="29"/>
        <v>2439.8000000000002</v>
      </c>
    </row>
    <row r="85" spans="3:12" ht="102" x14ac:dyDescent="0.25">
      <c r="C85" s="25" t="s">
        <v>184</v>
      </c>
      <c r="D85" s="26" t="s">
        <v>185</v>
      </c>
      <c r="E85" s="38" t="s">
        <v>186</v>
      </c>
      <c r="F85" s="19"/>
      <c r="G85" s="20">
        <v>3000</v>
      </c>
      <c r="H85" s="20">
        <v>946.2373</v>
      </c>
      <c r="I85" s="20">
        <v>2113</v>
      </c>
      <c r="J85" s="20">
        <v>2216.6999999999998</v>
      </c>
      <c r="K85" s="20">
        <v>2325.5</v>
      </c>
      <c r="L85" s="20">
        <v>2439.8000000000002</v>
      </c>
    </row>
    <row r="86" spans="3:12" ht="114.75" x14ac:dyDescent="0.25">
      <c r="C86" s="29" t="s">
        <v>187</v>
      </c>
      <c r="D86" s="35" t="s">
        <v>188</v>
      </c>
      <c r="E86" s="32"/>
      <c r="F86" s="32"/>
      <c r="G86" s="33">
        <f t="shared" ref="G86:L86" si="30">G87</f>
        <v>36382.5</v>
      </c>
      <c r="H86" s="33">
        <f t="shared" si="30"/>
        <v>13569.35965</v>
      </c>
      <c r="I86" s="33">
        <f t="shared" si="30"/>
        <v>26145.599999999999</v>
      </c>
      <c r="J86" s="33">
        <f t="shared" si="30"/>
        <v>27452.9</v>
      </c>
      <c r="K86" s="33">
        <f t="shared" si="30"/>
        <v>28825.5</v>
      </c>
      <c r="L86" s="33">
        <f t="shared" si="30"/>
        <v>30266.799999999999</v>
      </c>
    </row>
    <row r="87" spans="3:12" ht="102" x14ac:dyDescent="0.25">
      <c r="C87" s="25" t="s">
        <v>189</v>
      </c>
      <c r="D87" s="27" t="s">
        <v>190</v>
      </c>
      <c r="E87" s="38" t="s">
        <v>174</v>
      </c>
      <c r="F87" s="19"/>
      <c r="G87" s="20">
        <v>36382.5</v>
      </c>
      <c r="H87" s="20">
        <v>13569.35965</v>
      </c>
      <c r="I87" s="20">
        <v>26145.599999999999</v>
      </c>
      <c r="J87" s="20">
        <v>27452.9</v>
      </c>
      <c r="K87" s="20">
        <v>28825.5</v>
      </c>
      <c r="L87" s="20">
        <v>30266.799999999999</v>
      </c>
    </row>
    <row r="88" spans="3:12" ht="63.75" x14ac:dyDescent="0.25">
      <c r="C88" s="29" t="s">
        <v>191</v>
      </c>
      <c r="D88" s="30" t="s">
        <v>192</v>
      </c>
      <c r="E88" s="48"/>
      <c r="F88" s="48"/>
      <c r="G88" s="46">
        <f t="shared" ref="G88:L88" si="31">G89</f>
        <v>0</v>
      </c>
      <c r="H88" s="46">
        <f t="shared" si="31"/>
        <v>0.73116999999999999</v>
      </c>
      <c r="I88" s="46">
        <f t="shared" si="31"/>
        <v>0.8</v>
      </c>
      <c r="J88" s="46">
        <f t="shared" si="31"/>
        <v>0.3</v>
      </c>
      <c r="K88" s="46">
        <f t="shared" si="31"/>
        <v>0.3</v>
      </c>
      <c r="L88" s="46">
        <f t="shared" si="31"/>
        <v>0.3</v>
      </c>
    </row>
    <row r="89" spans="3:12" ht="63.75" x14ac:dyDescent="0.25">
      <c r="C89" s="25" t="s">
        <v>193</v>
      </c>
      <c r="D89" s="27" t="s">
        <v>192</v>
      </c>
      <c r="E89" s="38" t="s">
        <v>194</v>
      </c>
      <c r="F89" s="45"/>
      <c r="G89" s="59">
        <v>0</v>
      </c>
      <c r="H89" s="59">
        <v>0.73116999999999999</v>
      </c>
      <c r="I89" s="59">
        <v>0.8</v>
      </c>
      <c r="J89" s="59">
        <v>0.3</v>
      </c>
      <c r="K89" s="59">
        <v>0.3</v>
      </c>
      <c r="L89" s="59">
        <v>0.3</v>
      </c>
    </row>
    <row r="90" spans="3:12" ht="38.25" x14ac:dyDescent="0.25">
      <c r="C90" s="29" t="s">
        <v>195</v>
      </c>
      <c r="D90" s="30" t="s">
        <v>196</v>
      </c>
      <c r="E90" s="60"/>
      <c r="F90" s="60"/>
      <c r="G90" s="61">
        <f t="shared" ref="G90:L91" si="32">G91</f>
        <v>300</v>
      </c>
      <c r="H90" s="61">
        <f t="shared" si="32"/>
        <v>156.10294999999999</v>
      </c>
      <c r="I90" s="61">
        <f t="shared" si="32"/>
        <v>391.5</v>
      </c>
      <c r="J90" s="61">
        <f t="shared" si="32"/>
        <v>497.4</v>
      </c>
      <c r="K90" s="61">
        <f t="shared" si="32"/>
        <v>522.29999999999995</v>
      </c>
      <c r="L90" s="61">
        <f t="shared" si="32"/>
        <v>548.4</v>
      </c>
    </row>
    <row r="91" spans="3:12" ht="63.75" x14ac:dyDescent="0.25">
      <c r="C91" s="25" t="s">
        <v>197</v>
      </c>
      <c r="D91" s="27" t="s">
        <v>198</v>
      </c>
      <c r="E91" s="2"/>
      <c r="F91" s="2"/>
      <c r="G91" s="14">
        <f t="shared" si="32"/>
        <v>300</v>
      </c>
      <c r="H91" s="14">
        <f t="shared" si="32"/>
        <v>156.10294999999999</v>
      </c>
      <c r="I91" s="14">
        <f t="shared" si="32"/>
        <v>391.5</v>
      </c>
      <c r="J91" s="14">
        <f t="shared" si="32"/>
        <v>497.4</v>
      </c>
      <c r="K91" s="14">
        <f t="shared" si="32"/>
        <v>522.29999999999995</v>
      </c>
      <c r="L91" s="14">
        <f t="shared" si="32"/>
        <v>548.4</v>
      </c>
    </row>
    <row r="92" spans="3:12" ht="76.5" x14ac:dyDescent="0.25">
      <c r="C92" s="25" t="s">
        <v>199</v>
      </c>
      <c r="D92" s="27" t="s">
        <v>200</v>
      </c>
      <c r="E92" s="2" t="s">
        <v>174</v>
      </c>
      <c r="F92" s="2"/>
      <c r="G92" s="14">
        <v>300</v>
      </c>
      <c r="H92" s="14">
        <v>156.10294999999999</v>
      </c>
      <c r="I92" s="14">
        <v>391.5</v>
      </c>
      <c r="J92" s="14">
        <v>497.4</v>
      </c>
      <c r="K92" s="14">
        <v>522.29999999999995</v>
      </c>
      <c r="L92" s="14">
        <v>548.4</v>
      </c>
    </row>
    <row r="93" spans="3:12" ht="116.25" customHeight="1" x14ac:dyDescent="0.25">
      <c r="C93" s="29" t="s">
        <v>201</v>
      </c>
      <c r="D93" s="30" t="s">
        <v>202</v>
      </c>
      <c r="E93" s="60"/>
      <c r="F93" s="60"/>
      <c r="G93" s="61">
        <f t="shared" ref="G93:L94" si="33">G94</f>
        <v>320</v>
      </c>
      <c r="H93" s="61">
        <f t="shared" si="33"/>
        <v>307.63301999999999</v>
      </c>
      <c r="I93" s="61">
        <f t="shared" si="33"/>
        <v>500</v>
      </c>
      <c r="J93" s="61">
        <f t="shared" si="33"/>
        <v>110.8</v>
      </c>
      <c r="K93" s="61">
        <f t="shared" si="33"/>
        <v>116.3</v>
      </c>
      <c r="L93" s="61">
        <f t="shared" si="33"/>
        <v>122.2</v>
      </c>
    </row>
    <row r="94" spans="3:12" ht="116.25" customHeight="1" x14ac:dyDescent="0.25">
      <c r="C94" s="29" t="s">
        <v>203</v>
      </c>
      <c r="D94" s="27" t="s">
        <v>204</v>
      </c>
      <c r="E94" s="60"/>
      <c r="F94" s="60"/>
      <c r="G94" s="61">
        <f t="shared" si="33"/>
        <v>320</v>
      </c>
      <c r="H94" s="61">
        <f t="shared" si="33"/>
        <v>307.63301999999999</v>
      </c>
      <c r="I94" s="61">
        <f t="shared" si="33"/>
        <v>500</v>
      </c>
      <c r="J94" s="61">
        <f t="shared" si="33"/>
        <v>110.8</v>
      </c>
      <c r="K94" s="61">
        <f t="shared" si="33"/>
        <v>116.3</v>
      </c>
      <c r="L94" s="61">
        <f t="shared" si="33"/>
        <v>122.2</v>
      </c>
    </row>
    <row r="95" spans="3:12" ht="99.75" customHeight="1" x14ac:dyDescent="0.25">
      <c r="C95" s="62" t="s">
        <v>205</v>
      </c>
      <c r="D95" s="27" t="s">
        <v>206</v>
      </c>
      <c r="E95" s="2" t="s">
        <v>174</v>
      </c>
      <c r="F95" s="2"/>
      <c r="G95" s="14">
        <v>320</v>
      </c>
      <c r="H95" s="14">
        <v>307.63301999999999</v>
      </c>
      <c r="I95" s="14">
        <v>500</v>
      </c>
      <c r="J95" s="14">
        <v>110.8</v>
      </c>
      <c r="K95" s="14">
        <v>116.3</v>
      </c>
      <c r="L95" s="14">
        <v>122.2</v>
      </c>
    </row>
    <row r="96" spans="3:12" ht="25.5" x14ac:dyDescent="0.25">
      <c r="C96" s="21" t="s">
        <v>207</v>
      </c>
      <c r="D96" s="22" t="s">
        <v>208</v>
      </c>
      <c r="E96" s="19"/>
      <c r="F96" s="19"/>
      <c r="G96" s="24">
        <f t="shared" ref="G96:L96" si="34">G97+G104+G112</f>
        <v>617685</v>
      </c>
      <c r="H96" s="24">
        <f t="shared" si="34"/>
        <v>244993.97975</v>
      </c>
      <c r="I96" s="24">
        <f t="shared" si="34"/>
        <v>548363.9</v>
      </c>
      <c r="J96" s="24">
        <f t="shared" si="34"/>
        <v>588466.9</v>
      </c>
      <c r="K96" s="24">
        <f t="shared" si="34"/>
        <v>622677.4</v>
      </c>
      <c r="L96" s="24">
        <f t="shared" si="34"/>
        <v>660961.1</v>
      </c>
    </row>
    <row r="97" spans="3:12" ht="25.5" x14ac:dyDescent="0.25">
      <c r="C97" s="29" t="s">
        <v>209</v>
      </c>
      <c r="D97" s="30" t="s">
        <v>210</v>
      </c>
      <c r="E97" s="19"/>
      <c r="F97" s="19"/>
      <c r="G97" s="20">
        <f t="shared" ref="G97:L97" si="35">G98+G99+G100+G101+G102+G103</f>
        <v>277815</v>
      </c>
      <c r="H97" s="20">
        <f t="shared" si="35"/>
        <v>19830.932339999999</v>
      </c>
      <c r="I97" s="20">
        <f t="shared" si="35"/>
        <v>39661.9</v>
      </c>
      <c r="J97" s="20">
        <f t="shared" si="35"/>
        <v>39661.9</v>
      </c>
      <c r="K97" s="20">
        <f t="shared" si="35"/>
        <v>41367.4</v>
      </c>
      <c r="L97" s="20">
        <f t="shared" si="35"/>
        <v>43146.100000000006</v>
      </c>
    </row>
    <row r="98" spans="3:12" ht="38.25" x14ac:dyDescent="0.25">
      <c r="C98" s="25" t="s">
        <v>211</v>
      </c>
      <c r="D98" s="27" t="s">
        <v>212</v>
      </c>
      <c r="E98" s="38" t="s">
        <v>213</v>
      </c>
      <c r="F98" s="19"/>
      <c r="G98" s="20">
        <v>42655</v>
      </c>
      <c r="H98" s="20">
        <v>6096.4372400000002</v>
      </c>
      <c r="I98" s="20">
        <v>12192.9</v>
      </c>
      <c r="J98" s="20">
        <v>12192.9</v>
      </c>
      <c r="K98" s="20">
        <v>12717.2</v>
      </c>
      <c r="L98" s="20">
        <v>13264</v>
      </c>
    </row>
    <row r="99" spans="3:12" ht="38.25" x14ac:dyDescent="0.25">
      <c r="C99" s="25" t="s">
        <v>214</v>
      </c>
      <c r="D99" s="27" t="s">
        <v>215</v>
      </c>
      <c r="E99" s="38" t="s">
        <v>213</v>
      </c>
      <c r="F99" s="19"/>
      <c r="G99" s="20">
        <v>0</v>
      </c>
      <c r="H99" s="20">
        <v>28.150670000000002</v>
      </c>
      <c r="I99" s="20">
        <v>56.3</v>
      </c>
      <c r="J99" s="20">
        <v>56.3</v>
      </c>
      <c r="K99" s="20">
        <v>58.7</v>
      </c>
      <c r="L99" s="20">
        <v>61.3</v>
      </c>
    </row>
    <row r="100" spans="3:12" ht="25.5" x14ac:dyDescent="0.25">
      <c r="C100" s="25" t="s">
        <v>216</v>
      </c>
      <c r="D100" s="27" t="s">
        <v>217</v>
      </c>
      <c r="E100" s="38" t="s">
        <v>213</v>
      </c>
      <c r="F100" s="19"/>
      <c r="G100" s="20">
        <v>12320</v>
      </c>
      <c r="H100" s="20">
        <v>3768.5455999999999</v>
      </c>
      <c r="I100" s="20">
        <v>7537.1</v>
      </c>
      <c r="J100" s="20">
        <v>7537.1</v>
      </c>
      <c r="K100" s="20">
        <v>7861.2</v>
      </c>
      <c r="L100" s="20">
        <v>8199.2000000000007</v>
      </c>
    </row>
    <row r="101" spans="3:12" ht="25.5" x14ac:dyDescent="0.25">
      <c r="C101" s="25" t="s">
        <v>218</v>
      </c>
      <c r="D101" s="27" t="s">
        <v>219</v>
      </c>
      <c r="E101" s="38" t="s">
        <v>213</v>
      </c>
      <c r="F101" s="19"/>
      <c r="G101" s="20">
        <v>38640</v>
      </c>
      <c r="H101" s="19">
        <v>7983.10772</v>
      </c>
      <c r="I101" s="20">
        <v>15966.2</v>
      </c>
      <c r="J101" s="20">
        <v>15966.2</v>
      </c>
      <c r="K101" s="20">
        <v>16652.8</v>
      </c>
      <c r="L101" s="20">
        <v>17368.8</v>
      </c>
    </row>
    <row r="102" spans="3:12" ht="25.5" x14ac:dyDescent="0.25">
      <c r="C102" s="25" t="s">
        <v>220</v>
      </c>
      <c r="D102" s="27" t="s">
        <v>221</v>
      </c>
      <c r="E102" s="38" t="s">
        <v>213</v>
      </c>
      <c r="F102" s="19"/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</row>
    <row r="103" spans="3:12" ht="51" x14ac:dyDescent="0.25">
      <c r="C103" s="25" t="s">
        <v>222</v>
      </c>
      <c r="D103" s="27" t="s">
        <v>223</v>
      </c>
      <c r="E103" s="38" t="s">
        <v>213</v>
      </c>
      <c r="F103" s="19"/>
      <c r="G103" s="20">
        <v>184200</v>
      </c>
      <c r="H103" s="20">
        <v>1954.69111</v>
      </c>
      <c r="I103" s="20">
        <v>3909.4</v>
      </c>
      <c r="J103" s="20">
        <v>3909.4</v>
      </c>
      <c r="K103" s="20">
        <v>4077.5</v>
      </c>
      <c r="L103" s="20">
        <v>4252.8</v>
      </c>
    </row>
    <row r="104" spans="3:12" ht="25.5" x14ac:dyDescent="0.25">
      <c r="C104" s="29" t="s">
        <v>224</v>
      </c>
      <c r="D104" s="30" t="s">
        <v>225</v>
      </c>
      <c r="E104" s="32"/>
      <c r="F104" s="32"/>
      <c r="G104" s="33">
        <f t="shared" ref="G104:L104" si="36">G105+G107+G108+G110</f>
        <v>29870</v>
      </c>
      <c r="H104" s="33">
        <f t="shared" si="36"/>
        <v>11695.615540000001</v>
      </c>
      <c r="I104" s="33">
        <f t="shared" si="36"/>
        <v>28702</v>
      </c>
      <c r="J104" s="33">
        <f t="shared" si="36"/>
        <v>29305</v>
      </c>
      <c r="K104" s="33">
        <f t="shared" si="36"/>
        <v>30310</v>
      </c>
      <c r="L104" s="33">
        <f t="shared" si="36"/>
        <v>31315</v>
      </c>
    </row>
    <row r="105" spans="3:12" ht="63.75" x14ac:dyDescent="0.25">
      <c r="C105" s="29" t="s">
        <v>226</v>
      </c>
      <c r="D105" s="30" t="s">
        <v>227</v>
      </c>
      <c r="E105" s="19"/>
      <c r="F105" s="19"/>
      <c r="G105" s="20">
        <f t="shared" ref="G105:L105" si="37">G106</f>
        <v>0</v>
      </c>
      <c r="H105" s="20">
        <f t="shared" si="37"/>
        <v>40.975000000000001</v>
      </c>
      <c r="I105" s="20">
        <f t="shared" si="37"/>
        <v>5000</v>
      </c>
      <c r="J105" s="20">
        <f t="shared" si="37"/>
        <v>7000</v>
      </c>
      <c r="K105" s="20">
        <f t="shared" si="37"/>
        <v>8000</v>
      </c>
      <c r="L105" s="20">
        <f t="shared" si="37"/>
        <v>9000</v>
      </c>
    </row>
    <row r="106" spans="3:12" ht="76.5" x14ac:dyDescent="0.25">
      <c r="C106" s="25" t="s">
        <v>228</v>
      </c>
      <c r="D106" s="27" t="s">
        <v>229</v>
      </c>
      <c r="E106" s="38" t="s">
        <v>155</v>
      </c>
      <c r="F106" s="19"/>
      <c r="G106" s="20">
        <v>0</v>
      </c>
      <c r="H106" s="20">
        <v>40.975000000000001</v>
      </c>
      <c r="I106" s="20">
        <v>5000</v>
      </c>
      <c r="J106" s="20">
        <v>7000</v>
      </c>
      <c r="K106" s="20">
        <v>8000</v>
      </c>
      <c r="L106" s="20">
        <v>9000</v>
      </c>
    </row>
    <row r="107" spans="3:12" ht="38.25" x14ac:dyDescent="0.25">
      <c r="C107" s="25" t="s">
        <v>230</v>
      </c>
      <c r="D107" s="27" t="s">
        <v>231</v>
      </c>
      <c r="E107" s="38" t="s">
        <v>113</v>
      </c>
      <c r="F107" s="19"/>
      <c r="G107" s="20">
        <v>23870</v>
      </c>
      <c r="H107" s="20">
        <v>10152.45782</v>
      </c>
      <c r="I107" s="20">
        <v>21902</v>
      </c>
      <c r="J107" s="20">
        <v>21905</v>
      </c>
      <c r="K107" s="20">
        <v>21910</v>
      </c>
      <c r="L107" s="20">
        <v>21915</v>
      </c>
    </row>
    <row r="108" spans="3:12" ht="76.5" x14ac:dyDescent="0.25">
      <c r="C108" s="29" t="s">
        <v>232</v>
      </c>
      <c r="D108" s="30" t="s">
        <v>233</v>
      </c>
      <c r="E108" s="19"/>
      <c r="F108" s="19"/>
      <c r="G108" s="20">
        <f t="shared" ref="G108:L108" si="38">G109</f>
        <v>0</v>
      </c>
      <c r="H108" s="20">
        <f t="shared" si="38"/>
        <v>75</v>
      </c>
      <c r="I108" s="20">
        <f t="shared" si="38"/>
        <v>100</v>
      </c>
      <c r="J108" s="20">
        <f t="shared" si="38"/>
        <v>100</v>
      </c>
      <c r="K108" s="20">
        <f t="shared" si="38"/>
        <v>100</v>
      </c>
      <c r="L108" s="20">
        <f t="shared" si="38"/>
        <v>100</v>
      </c>
    </row>
    <row r="109" spans="3:12" ht="89.25" x14ac:dyDescent="0.25">
      <c r="C109" s="25" t="s">
        <v>234</v>
      </c>
      <c r="D109" s="27" t="s">
        <v>235</v>
      </c>
      <c r="E109" s="38" t="s">
        <v>155</v>
      </c>
      <c r="F109" s="19"/>
      <c r="G109" s="20">
        <v>0</v>
      </c>
      <c r="H109" s="20">
        <v>75</v>
      </c>
      <c r="I109" s="20">
        <v>100</v>
      </c>
      <c r="J109" s="20">
        <v>100</v>
      </c>
      <c r="K109" s="20">
        <v>100</v>
      </c>
      <c r="L109" s="20">
        <v>100</v>
      </c>
    </row>
    <row r="110" spans="3:12" ht="25.5" x14ac:dyDescent="0.25">
      <c r="C110" s="25" t="s">
        <v>236</v>
      </c>
      <c r="D110" s="27" t="s">
        <v>237</v>
      </c>
      <c r="E110" s="19"/>
      <c r="F110" s="19"/>
      <c r="G110" s="20">
        <f t="shared" ref="G110:L110" si="39">G111</f>
        <v>6000</v>
      </c>
      <c r="H110" s="20">
        <f t="shared" si="39"/>
        <v>1427.18272</v>
      </c>
      <c r="I110" s="20">
        <f t="shared" si="39"/>
        <v>1700</v>
      </c>
      <c r="J110" s="20">
        <f t="shared" si="39"/>
        <v>300</v>
      </c>
      <c r="K110" s="20">
        <f t="shared" si="39"/>
        <v>300</v>
      </c>
      <c r="L110" s="20">
        <f t="shared" si="39"/>
        <v>300</v>
      </c>
    </row>
    <row r="111" spans="3:12" ht="38.25" x14ac:dyDescent="0.25">
      <c r="C111" s="25" t="s">
        <v>238</v>
      </c>
      <c r="D111" s="27" t="s">
        <v>239</v>
      </c>
      <c r="E111" s="38" t="s">
        <v>155</v>
      </c>
      <c r="F111" s="19"/>
      <c r="G111" s="20">
        <v>6000</v>
      </c>
      <c r="H111" s="20">
        <v>1427.18272</v>
      </c>
      <c r="I111" s="20">
        <v>1700</v>
      </c>
      <c r="J111" s="20">
        <v>300</v>
      </c>
      <c r="K111" s="20">
        <v>300</v>
      </c>
      <c r="L111" s="20">
        <v>300</v>
      </c>
    </row>
    <row r="112" spans="3:12" x14ac:dyDescent="0.25">
      <c r="C112" s="25" t="s">
        <v>240</v>
      </c>
      <c r="D112" s="27" t="s">
        <v>241</v>
      </c>
      <c r="E112" s="19"/>
      <c r="F112" s="19"/>
      <c r="G112" s="20">
        <f t="shared" ref="G112:L112" si="40">G113</f>
        <v>310000</v>
      </c>
      <c r="H112" s="20">
        <f t="shared" si="40"/>
        <v>213467.43187</v>
      </c>
      <c r="I112" s="20">
        <f t="shared" si="40"/>
        <v>480000</v>
      </c>
      <c r="J112" s="20">
        <f t="shared" si="40"/>
        <v>519500</v>
      </c>
      <c r="K112" s="20">
        <f t="shared" si="40"/>
        <v>551000</v>
      </c>
      <c r="L112" s="20">
        <f t="shared" si="40"/>
        <v>586500</v>
      </c>
    </row>
    <row r="113" spans="3:15" ht="38.25" x14ac:dyDescent="0.25">
      <c r="C113" s="29" t="s">
        <v>242</v>
      </c>
      <c r="D113" s="30" t="s">
        <v>243</v>
      </c>
      <c r="E113" s="19"/>
      <c r="F113" s="19"/>
      <c r="G113" s="20">
        <f t="shared" ref="G113:L113" si="41">G114+G115+G116</f>
        <v>310000</v>
      </c>
      <c r="H113" s="20">
        <f t="shared" si="41"/>
        <v>213467.43187</v>
      </c>
      <c r="I113" s="20">
        <f t="shared" si="41"/>
        <v>480000</v>
      </c>
      <c r="J113" s="20">
        <f t="shared" si="41"/>
        <v>519500</v>
      </c>
      <c r="K113" s="20">
        <f t="shared" si="41"/>
        <v>551000</v>
      </c>
      <c r="L113" s="20">
        <f t="shared" si="41"/>
        <v>586500</v>
      </c>
    </row>
    <row r="114" spans="3:15" ht="63.75" x14ac:dyDescent="0.25">
      <c r="C114" s="25" t="s">
        <v>244</v>
      </c>
      <c r="D114" s="27" t="s">
        <v>245</v>
      </c>
      <c r="E114" s="38" t="s">
        <v>155</v>
      </c>
      <c r="F114" s="19"/>
      <c r="G114" s="20">
        <v>120000</v>
      </c>
      <c r="H114" s="20">
        <v>52670.570939999998</v>
      </c>
      <c r="I114" s="20">
        <v>150000</v>
      </c>
      <c r="J114" s="20">
        <v>170000</v>
      </c>
      <c r="K114" s="20">
        <v>180000</v>
      </c>
      <c r="L114" s="20">
        <v>200000</v>
      </c>
    </row>
    <row r="115" spans="3:15" ht="51" x14ac:dyDescent="0.25">
      <c r="C115" s="25" t="s">
        <v>246</v>
      </c>
      <c r="D115" s="27" t="s">
        <v>247</v>
      </c>
      <c r="E115" s="38" t="s">
        <v>155</v>
      </c>
      <c r="F115" s="19"/>
      <c r="G115" s="20">
        <v>180000</v>
      </c>
      <c r="H115" s="20">
        <v>155067.92702</v>
      </c>
      <c r="I115" s="20">
        <v>315000</v>
      </c>
      <c r="J115" s="20">
        <v>334000</v>
      </c>
      <c r="K115" s="20">
        <v>355000</v>
      </c>
      <c r="L115" s="20">
        <v>370000</v>
      </c>
    </row>
    <row r="116" spans="3:15" ht="63.75" x14ac:dyDescent="0.25">
      <c r="C116" s="25" t="s">
        <v>248</v>
      </c>
      <c r="D116" s="27" t="s">
        <v>249</v>
      </c>
      <c r="E116" s="38" t="s">
        <v>155</v>
      </c>
      <c r="F116" s="19"/>
      <c r="G116" s="20">
        <v>10000</v>
      </c>
      <c r="H116" s="20">
        <v>5728.9339099999997</v>
      </c>
      <c r="I116" s="20">
        <v>15000</v>
      </c>
      <c r="J116" s="20">
        <v>15500</v>
      </c>
      <c r="K116" s="20">
        <v>16000</v>
      </c>
      <c r="L116" s="20">
        <v>16500</v>
      </c>
    </row>
    <row r="117" spans="3:15" ht="38.25" x14ac:dyDescent="0.25">
      <c r="C117" s="21" t="s">
        <v>250</v>
      </c>
      <c r="D117" s="22" t="s">
        <v>251</v>
      </c>
      <c r="E117" s="23"/>
      <c r="F117" s="23"/>
      <c r="G117" s="24">
        <f t="shared" ref="G117:L117" si="42">G118+G125</f>
        <v>122253</v>
      </c>
      <c r="H117" s="24">
        <f t="shared" si="42"/>
        <v>51974.082560000003</v>
      </c>
      <c r="I117" s="24">
        <f t="shared" si="42"/>
        <v>114870.1</v>
      </c>
      <c r="J117" s="24">
        <f t="shared" si="42"/>
        <v>93685.9</v>
      </c>
      <c r="K117" s="24">
        <f t="shared" si="42"/>
        <v>93844</v>
      </c>
      <c r="L117" s="24">
        <f t="shared" si="42"/>
        <v>93901.099999999991</v>
      </c>
    </row>
    <row r="118" spans="3:15" ht="25.5" x14ac:dyDescent="0.25">
      <c r="C118" s="25" t="s">
        <v>252</v>
      </c>
      <c r="D118" s="27" t="s">
        <v>253</v>
      </c>
      <c r="E118" s="19"/>
      <c r="F118" s="19"/>
      <c r="G118" s="20">
        <f t="shared" ref="G118:L118" si="43">G119+G120+G121+G123</f>
        <v>96488</v>
      </c>
      <c r="H118" s="20">
        <f t="shared" si="43"/>
        <v>32235.612860000001</v>
      </c>
      <c r="I118" s="20">
        <f t="shared" si="43"/>
        <v>74029.8</v>
      </c>
      <c r="J118" s="20">
        <f t="shared" si="43"/>
        <v>71526.7</v>
      </c>
      <c r="K118" s="20">
        <f t="shared" si="43"/>
        <v>71600.2</v>
      </c>
      <c r="L118" s="20">
        <f t="shared" si="43"/>
        <v>71663.199999999997</v>
      </c>
      <c r="N118" s="11"/>
    </row>
    <row r="119" spans="3:15" ht="76.5" x14ac:dyDescent="0.25">
      <c r="C119" s="29" t="s">
        <v>254</v>
      </c>
      <c r="D119" s="30" t="s">
        <v>255</v>
      </c>
      <c r="E119" s="43" t="s">
        <v>113</v>
      </c>
      <c r="F119" s="32"/>
      <c r="G119" s="33">
        <v>0</v>
      </c>
      <c r="H119" s="33">
        <v>0.1</v>
      </c>
      <c r="I119" s="33">
        <v>0</v>
      </c>
      <c r="J119" s="33">
        <v>0</v>
      </c>
      <c r="K119" s="33">
        <v>0</v>
      </c>
      <c r="L119" s="33">
        <v>0</v>
      </c>
    </row>
    <row r="120" spans="3:15" ht="38.25" x14ac:dyDescent="0.25">
      <c r="C120" s="29" t="s">
        <v>256</v>
      </c>
      <c r="D120" s="30" t="s">
        <v>257</v>
      </c>
      <c r="E120" s="31" t="s">
        <v>123</v>
      </c>
      <c r="F120" s="32"/>
      <c r="G120" s="33">
        <v>50</v>
      </c>
      <c r="H120" s="33">
        <v>50.674999999999997</v>
      </c>
      <c r="I120" s="33">
        <v>0</v>
      </c>
      <c r="J120" s="33">
        <v>0</v>
      </c>
      <c r="K120" s="33">
        <v>0</v>
      </c>
      <c r="L120" s="33">
        <v>0</v>
      </c>
    </row>
    <row r="121" spans="3:15" ht="51" x14ac:dyDescent="0.25">
      <c r="C121" s="29" t="s">
        <v>258</v>
      </c>
      <c r="D121" s="30" t="s">
        <v>259</v>
      </c>
      <c r="E121" s="31"/>
      <c r="F121" s="32"/>
      <c r="G121" s="33">
        <f t="shared" ref="G121:L121" si="44">G122</f>
        <v>500</v>
      </c>
      <c r="H121" s="33">
        <f t="shared" si="44"/>
        <v>717.6</v>
      </c>
      <c r="I121" s="33">
        <f t="shared" si="44"/>
        <v>1200</v>
      </c>
      <c r="J121" s="33">
        <f t="shared" si="44"/>
        <v>1200</v>
      </c>
      <c r="K121" s="33">
        <f t="shared" si="44"/>
        <v>1200</v>
      </c>
      <c r="L121" s="33">
        <f t="shared" si="44"/>
        <v>1200</v>
      </c>
    </row>
    <row r="122" spans="3:15" ht="127.5" x14ac:dyDescent="0.25">
      <c r="C122" s="25" t="s">
        <v>260</v>
      </c>
      <c r="D122" s="27" t="s">
        <v>261</v>
      </c>
      <c r="E122" s="38" t="s">
        <v>155</v>
      </c>
      <c r="F122" s="19"/>
      <c r="G122" s="20">
        <v>500</v>
      </c>
      <c r="H122" s="20">
        <v>717.6</v>
      </c>
      <c r="I122" s="20">
        <v>1200</v>
      </c>
      <c r="J122" s="20">
        <v>1200</v>
      </c>
      <c r="K122" s="20">
        <v>1200</v>
      </c>
      <c r="L122" s="20">
        <v>1200</v>
      </c>
    </row>
    <row r="123" spans="3:15" ht="25.5" x14ac:dyDescent="0.25">
      <c r="C123" s="29" t="s">
        <v>262</v>
      </c>
      <c r="D123" s="30" t="s">
        <v>263</v>
      </c>
      <c r="E123" s="28"/>
      <c r="F123" s="19"/>
      <c r="G123" s="20">
        <f>G124</f>
        <v>95938</v>
      </c>
      <c r="H123" s="20">
        <f>H124</f>
        <v>31467.237860000001</v>
      </c>
      <c r="I123" s="20">
        <v>72829.8</v>
      </c>
      <c r="J123" s="20">
        <f>J124</f>
        <v>70326.7</v>
      </c>
      <c r="K123" s="20">
        <f>K124</f>
        <v>70400.2</v>
      </c>
      <c r="L123" s="20">
        <f>L124</f>
        <v>70463.199999999997</v>
      </c>
      <c r="O123" s="11"/>
    </row>
    <row r="124" spans="3:15" ht="165.75" x14ac:dyDescent="0.25">
      <c r="C124" s="25" t="s">
        <v>264</v>
      </c>
      <c r="D124" s="27" t="s">
        <v>265</v>
      </c>
      <c r="E124" s="38" t="s">
        <v>266</v>
      </c>
      <c r="F124" s="19"/>
      <c r="G124" s="20">
        <v>95938</v>
      </c>
      <c r="H124" s="20">
        <v>31467.237860000001</v>
      </c>
      <c r="I124" s="20">
        <v>69636.2</v>
      </c>
      <c r="J124" s="20">
        <v>70326.7</v>
      </c>
      <c r="K124" s="20">
        <v>70400.2</v>
      </c>
      <c r="L124" s="20">
        <v>70463.199999999997</v>
      </c>
    </row>
    <row r="125" spans="3:15" ht="25.5" x14ac:dyDescent="0.25">
      <c r="C125" s="25" t="s">
        <v>267</v>
      </c>
      <c r="D125" s="27" t="s">
        <v>268</v>
      </c>
      <c r="E125" s="19"/>
      <c r="F125" s="19"/>
      <c r="G125" s="20">
        <f t="shared" ref="G125:L125" si="45">G126+G128</f>
        <v>25765</v>
      </c>
      <c r="H125" s="20">
        <f t="shared" si="45"/>
        <v>19738.469700000001</v>
      </c>
      <c r="I125" s="20">
        <f t="shared" si="45"/>
        <v>40840.300000000003</v>
      </c>
      <c r="J125" s="20">
        <f t="shared" si="45"/>
        <v>22159.200000000001</v>
      </c>
      <c r="K125" s="20">
        <f t="shared" si="45"/>
        <v>22243.8</v>
      </c>
      <c r="L125" s="20">
        <f t="shared" si="45"/>
        <v>22237.899999999998</v>
      </c>
    </row>
    <row r="126" spans="3:15" ht="38.25" x14ac:dyDescent="0.25">
      <c r="C126" s="29" t="s">
        <v>269</v>
      </c>
      <c r="D126" s="30" t="s">
        <v>270</v>
      </c>
      <c r="E126" s="32"/>
      <c r="F126" s="32"/>
      <c r="G126" s="33">
        <f t="shared" ref="G126:L126" si="46">G127</f>
        <v>0</v>
      </c>
      <c r="H126" s="33">
        <f t="shared" si="46"/>
        <v>577.58230000000003</v>
      </c>
      <c r="I126" s="33">
        <f t="shared" si="46"/>
        <v>1290.5</v>
      </c>
      <c r="J126" s="33">
        <f t="shared" si="46"/>
        <v>1356.8</v>
      </c>
      <c r="K126" s="33">
        <f t="shared" si="46"/>
        <v>1356.6</v>
      </c>
      <c r="L126" s="33">
        <f t="shared" si="46"/>
        <v>1345.8</v>
      </c>
      <c r="O126" s="11"/>
    </row>
    <row r="127" spans="3:15" ht="51" x14ac:dyDescent="0.25">
      <c r="C127" s="25" t="s">
        <v>271</v>
      </c>
      <c r="D127" s="27" t="s">
        <v>272</v>
      </c>
      <c r="E127" s="13" t="s">
        <v>273</v>
      </c>
      <c r="F127" s="19"/>
      <c r="G127" s="20">
        <v>0</v>
      </c>
      <c r="H127" s="20">
        <v>577.58230000000003</v>
      </c>
      <c r="I127" s="20">
        <v>1290.5</v>
      </c>
      <c r="J127" s="20">
        <v>1356.8</v>
      </c>
      <c r="K127" s="20">
        <v>1356.6</v>
      </c>
      <c r="L127" s="20">
        <v>1345.8</v>
      </c>
    </row>
    <row r="128" spans="3:15" ht="25.5" x14ac:dyDescent="0.25">
      <c r="C128" s="29" t="s">
        <v>274</v>
      </c>
      <c r="D128" s="30" t="s">
        <v>275</v>
      </c>
      <c r="E128" s="19"/>
      <c r="F128" s="19"/>
      <c r="G128" s="20">
        <f>G129</f>
        <v>25765</v>
      </c>
      <c r="H128" s="20">
        <f>H129</f>
        <v>19160.8874</v>
      </c>
      <c r="I128" s="20">
        <v>39549.800000000003</v>
      </c>
      <c r="J128" s="20">
        <f>J129</f>
        <v>20802.400000000001</v>
      </c>
      <c r="K128" s="20">
        <f>K129</f>
        <v>20887.2</v>
      </c>
      <c r="L128" s="20">
        <f>L129</f>
        <v>20892.099999999999</v>
      </c>
    </row>
    <row r="129" spans="3:13" ht="409.6" x14ac:dyDescent="0.25">
      <c r="C129" s="25" t="s">
        <v>276</v>
      </c>
      <c r="D129" s="27" t="s">
        <v>277</v>
      </c>
      <c r="E129" s="28" t="s">
        <v>278</v>
      </c>
      <c r="F129" s="19"/>
      <c r="G129" s="63">
        <v>25765</v>
      </c>
      <c r="H129" s="63">
        <v>19160.8874</v>
      </c>
      <c r="I129" s="63">
        <f>28115.3+12725</f>
        <v>40840.300000000003</v>
      </c>
      <c r="J129" s="63">
        <v>20802.400000000001</v>
      </c>
      <c r="K129" s="63">
        <v>20887.2</v>
      </c>
      <c r="L129" s="63">
        <v>20892.099999999999</v>
      </c>
    </row>
    <row r="130" spans="3:13" ht="25.5" x14ac:dyDescent="0.25">
      <c r="C130" s="21" t="s">
        <v>279</v>
      </c>
      <c r="D130" s="22" t="s">
        <v>280</v>
      </c>
      <c r="E130" s="19"/>
      <c r="F130" s="19"/>
      <c r="G130" s="20">
        <f t="shared" ref="G130:L130" si="47">G131+G136</f>
        <v>8700</v>
      </c>
      <c r="H130" s="20">
        <f t="shared" si="47"/>
        <v>2150.3634199999997</v>
      </c>
      <c r="I130" s="20">
        <f t="shared" si="47"/>
        <v>16765.400000000001</v>
      </c>
      <c r="J130" s="20">
        <f t="shared" si="47"/>
        <v>29840.400000000001</v>
      </c>
      <c r="K130" s="20">
        <f t="shared" si="47"/>
        <v>4386.6000000000004</v>
      </c>
      <c r="L130" s="20">
        <f t="shared" si="47"/>
        <v>113.3</v>
      </c>
    </row>
    <row r="131" spans="3:13" ht="102" x14ac:dyDescent="0.25">
      <c r="C131" s="25" t="s">
        <v>281</v>
      </c>
      <c r="D131" s="26" t="s">
        <v>282</v>
      </c>
      <c r="E131" s="19"/>
      <c r="F131" s="19"/>
      <c r="G131" s="20">
        <f t="shared" ref="G131:L131" si="48">G132+G133</f>
        <v>8200</v>
      </c>
      <c r="H131" s="20">
        <f t="shared" si="48"/>
        <v>1926.8981099999999</v>
      </c>
      <c r="I131" s="20">
        <f t="shared" si="48"/>
        <v>16541.900000000001</v>
      </c>
      <c r="J131" s="20">
        <f t="shared" si="48"/>
        <v>14296.4</v>
      </c>
      <c r="K131" s="20">
        <f t="shared" si="48"/>
        <v>4386.6000000000004</v>
      </c>
      <c r="L131" s="20">
        <f t="shared" si="48"/>
        <v>113.3</v>
      </c>
    </row>
    <row r="132" spans="3:13" ht="140.25" x14ac:dyDescent="0.25">
      <c r="C132" s="25" t="s">
        <v>283</v>
      </c>
      <c r="D132" s="26" t="s">
        <v>284</v>
      </c>
      <c r="E132" s="19"/>
      <c r="F132" s="19"/>
      <c r="G132" s="20">
        <f t="shared" ref="G132:L132" si="49">G135</f>
        <v>8100</v>
      </c>
      <c r="H132" s="20">
        <f t="shared" si="49"/>
        <v>1858.8435099999999</v>
      </c>
      <c r="I132" s="20">
        <f t="shared" si="49"/>
        <v>16400</v>
      </c>
      <c r="J132" s="20">
        <f t="shared" si="49"/>
        <v>14183.1</v>
      </c>
      <c r="K132" s="20">
        <f t="shared" si="49"/>
        <v>4273.3</v>
      </c>
      <c r="L132" s="20">
        <f t="shared" si="49"/>
        <v>0</v>
      </c>
    </row>
    <row r="133" spans="3:13" ht="140.25" x14ac:dyDescent="0.25">
      <c r="C133" s="29" t="s">
        <v>285</v>
      </c>
      <c r="D133" s="26" t="s">
        <v>286</v>
      </c>
      <c r="E133" s="19"/>
      <c r="F133" s="19"/>
      <c r="G133" s="20">
        <f t="shared" ref="G133:L133" si="50">G134</f>
        <v>100</v>
      </c>
      <c r="H133" s="20">
        <f t="shared" si="50"/>
        <v>68.054599999999994</v>
      </c>
      <c r="I133" s="20">
        <f t="shared" si="50"/>
        <v>141.9</v>
      </c>
      <c r="J133" s="20">
        <f t="shared" si="50"/>
        <v>113.3</v>
      </c>
      <c r="K133" s="20">
        <f t="shared" si="50"/>
        <v>113.3</v>
      </c>
      <c r="L133" s="20">
        <f t="shared" si="50"/>
        <v>113.3</v>
      </c>
    </row>
    <row r="134" spans="3:13" ht="127.5" x14ac:dyDescent="0.25">
      <c r="C134" s="29" t="s">
        <v>287</v>
      </c>
      <c r="D134" s="26" t="s">
        <v>288</v>
      </c>
      <c r="E134" s="19"/>
      <c r="F134" s="19"/>
      <c r="G134" s="20">
        <v>100</v>
      </c>
      <c r="H134" s="20">
        <v>68.054599999999994</v>
      </c>
      <c r="I134" s="20">
        <v>141.9</v>
      </c>
      <c r="J134" s="20">
        <v>113.3</v>
      </c>
      <c r="K134" s="20">
        <v>113.3</v>
      </c>
      <c r="L134" s="20">
        <v>113.3</v>
      </c>
    </row>
    <row r="135" spans="3:13" ht="140.25" x14ac:dyDescent="0.25">
      <c r="C135" s="25" t="s">
        <v>289</v>
      </c>
      <c r="D135" s="26" t="s">
        <v>290</v>
      </c>
      <c r="E135" s="19"/>
      <c r="F135" s="19"/>
      <c r="G135" s="20">
        <v>8100</v>
      </c>
      <c r="H135" s="20">
        <v>1858.8435099999999</v>
      </c>
      <c r="I135" s="20">
        <v>16400</v>
      </c>
      <c r="J135" s="20">
        <v>14183.1</v>
      </c>
      <c r="K135" s="20">
        <v>4273.3</v>
      </c>
      <c r="L135" s="20">
        <v>0</v>
      </c>
    </row>
    <row r="136" spans="3:13" ht="38.25" x14ac:dyDescent="0.25">
      <c r="C136" s="25" t="s">
        <v>291</v>
      </c>
      <c r="D136" s="27" t="s">
        <v>292</v>
      </c>
      <c r="E136" s="19"/>
      <c r="F136" s="19"/>
      <c r="G136" s="20">
        <f t="shared" ref="G136:L137" si="51">G137</f>
        <v>500</v>
      </c>
      <c r="H136" s="20">
        <f t="shared" si="51"/>
        <v>223.46530999999999</v>
      </c>
      <c r="I136" s="20">
        <f t="shared" si="51"/>
        <v>223.5</v>
      </c>
      <c r="J136" s="20">
        <f t="shared" si="51"/>
        <v>15544</v>
      </c>
      <c r="K136" s="20">
        <f t="shared" si="51"/>
        <v>0</v>
      </c>
      <c r="L136" s="20">
        <f t="shared" si="51"/>
        <v>0</v>
      </c>
    </row>
    <row r="137" spans="3:13" ht="76.5" x14ac:dyDescent="0.25">
      <c r="C137" s="29" t="s">
        <v>293</v>
      </c>
      <c r="D137" s="30" t="s">
        <v>294</v>
      </c>
      <c r="E137" s="19"/>
      <c r="F137" s="19"/>
      <c r="G137" s="20">
        <f t="shared" si="51"/>
        <v>500</v>
      </c>
      <c r="H137" s="20">
        <f t="shared" si="51"/>
        <v>223.46530999999999</v>
      </c>
      <c r="I137" s="20">
        <f t="shared" si="51"/>
        <v>223.5</v>
      </c>
      <c r="J137" s="20">
        <f t="shared" si="51"/>
        <v>15544</v>
      </c>
      <c r="K137" s="20">
        <f t="shared" si="51"/>
        <v>0</v>
      </c>
      <c r="L137" s="20">
        <f t="shared" si="51"/>
        <v>0</v>
      </c>
    </row>
    <row r="138" spans="3:13" ht="76.5" x14ac:dyDescent="0.25">
      <c r="C138" s="25" t="s">
        <v>295</v>
      </c>
      <c r="D138" s="27" t="s">
        <v>296</v>
      </c>
      <c r="E138" s="19"/>
      <c r="F138" s="19"/>
      <c r="G138" s="20">
        <v>500</v>
      </c>
      <c r="H138" s="20">
        <v>223.46530999999999</v>
      </c>
      <c r="I138" s="20">
        <v>223.5</v>
      </c>
      <c r="J138" s="20">
        <v>15544</v>
      </c>
      <c r="K138" s="20">
        <v>0</v>
      </c>
      <c r="L138" s="20">
        <v>0</v>
      </c>
    </row>
    <row r="139" spans="3:13" ht="25.5" x14ac:dyDescent="0.25">
      <c r="C139" s="21" t="s">
        <v>297</v>
      </c>
      <c r="D139" s="22" t="s">
        <v>298</v>
      </c>
      <c r="E139" s="23"/>
      <c r="F139" s="23"/>
      <c r="G139" s="24">
        <f t="shared" ref="G139:L139" si="52">G140+G142+G144+G146+G148+G152+G157+G158+G159+G163+G165+G167+G169</f>
        <v>502720.60000000003</v>
      </c>
      <c r="H139" s="24">
        <f t="shared" si="52"/>
        <v>253523.77454000001</v>
      </c>
      <c r="I139" s="24">
        <f t="shared" si="52"/>
        <v>472983.99803183967</v>
      </c>
      <c r="J139" s="24">
        <f t="shared" si="52"/>
        <v>502323.15232339228</v>
      </c>
      <c r="K139" s="24">
        <f t="shared" si="52"/>
        <v>618068.31132508023</v>
      </c>
      <c r="L139" s="24">
        <f t="shared" si="52"/>
        <v>647913.13500230969</v>
      </c>
    </row>
    <row r="140" spans="3:13" ht="114.75" x14ac:dyDescent="0.25">
      <c r="C140" s="29" t="s">
        <v>299</v>
      </c>
      <c r="D140" s="35" t="s">
        <v>300</v>
      </c>
      <c r="E140" s="19"/>
      <c r="F140" s="19"/>
      <c r="G140" s="20">
        <f t="shared" ref="G140:L140" si="53">G141</f>
        <v>371.5</v>
      </c>
      <c r="H140" s="20">
        <f t="shared" si="53"/>
        <v>61.624220000000001</v>
      </c>
      <c r="I140" s="20">
        <f t="shared" si="53"/>
        <v>161</v>
      </c>
      <c r="J140" s="20">
        <f t="shared" si="53"/>
        <v>168.8</v>
      </c>
      <c r="K140" s="20">
        <f t="shared" si="53"/>
        <v>176.4</v>
      </c>
      <c r="L140" s="20">
        <f t="shared" si="53"/>
        <v>183.9</v>
      </c>
    </row>
    <row r="141" spans="3:13" ht="114.75" x14ac:dyDescent="0.25">
      <c r="C141" s="25" t="s">
        <v>301</v>
      </c>
      <c r="D141" s="26" t="s">
        <v>302</v>
      </c>
      <c r="E141" s="38" t="s">
        <v>303</v>
      </c>
      <c r="F141" s="19"/>
      <c r="G141" s="20">
        <v>371.5</v>
      </c>
      <c r="H141" s="20">
        <v>61.624220000000001</v>
      </c>
      <c r="I141" s="20">
        <v>161</v>
      </c>
      <c r="J141" s="20">
        <v>168.8</v>
      </c>
      <c r="K141" s="20">
        <v>176.4</v>
      </c>
      <c r="L141" s="20">
        <v>183.9</v>
      </c>
    </row>
    <row r="142" spans="3:13" ht="38.25" x14ac:dyDescent="0.25">
      <c r="C142" s="29" t="s">
        <v>304</v>
      </c>
      <c r="D142" s="30" t="s">
        <v>305</v>
      </c>
      <c r="E142" s="19"/>
      <c r="F142" s="19"/>
      <c r="G142" s="20">
        <f t="shared" ref="G142:L142" si="54">G143</f>
        <v>7.9</v>
      </c>
      <c r="H142" s="20">
        <f t="shared" si="54"/>
        <v>0</v>
      </c>
      <c r="I142" s="20">
        <f t="shared" si="54"/>
        <v>0</v>
      </c>
      <c r="J142" s="20">
        <f t="shared" si="54"/>
        <v>0</v>
      </c>
      <c r="K142" s="20">
        <f t="shared" si="54"/>
        <v>0</v>
      </c>
      <c r="L142" s="20">
        <f t="shared" si="54"/>
        <v>0</v>
      </c>
    </row>
    <row r="143" spans="3:13" ht="63.75" x14ac:dyDescent="0.25">
      <c r="C143" s="25" t="s">
        <v>306</v>
      </c>
      <c r="D143" s="27" t="s">
        <v>307</v>
      </c>
      <c r="E143" s="19"/>
      <c r="F143" s="19"/>
      <c r="G143" s="20">
        <v>7.9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51"/>
    </row>
    <row r="144" spans="3:13" ht="51" x14ac:dyDescent="0.25">
      <c r="C144" s="29" t="s">
        <v>308</v>
      </c>
      <c r="D144" s="30" t="s">
        <v>309</v>
      </c>
      <c r="E144" s="19"/>
      <c r="F144" s="19"/>
      <c r="G144" s="20">
        <f t="shared" ref="G144:L144" si="55">G145</f>
        <v>31.5</v>
      </c>
      <c r="H144" s="20">
        <f t="shared" si="55"/>
        <v>0</v>
      </c>
      <c r="I144" s="20">
        <f t="shared" si="55"/>
        <v>0</v>
      </c>
      <c r="J144" s="20">
        <f t="shared" si="55"/>
        <v>0</v>
      </c>
      <c r="K144" s="20">
        <f t="shared" si="55"/>
        <v>0</v>
      </c>
      <c r="L144" s="20">
        <f t="shared" si="55"/>
        <v>0</v>
      </c>
    </row>
    <row r="145" spans="3:18" ht="51" x14ac:dyDescent="0.25">
      <c r="C145" s="25" t="s">
        <v>310</v>
      </c>
      <c r="D145" s="27" t="s">
        <v>311</v>
      </c>
      <c r="E145" s="19"/>
      <c r="F145" s="19"/>
      <c r="G145" s="20">
        <v>31.5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</row>
    <row r="146" spans="3:18" ht="51" x14ac:dyDescent="0.25">
      <c r="C146" s="29" t="s">
        <v>312</v>
      </c>
      <c r="D146" s="30" t="s">
        <v>313</v>
      </c>
      <c r="E146" s="19"/>
      <c r="F146" s="19"/>
      <c r="G146" s="20">
        <f t="shared" ref="G146:L146" si="56">G147</f>
        <v>0</v>
      </c>
      <c r="H146" s="20">
        <f t="shared" si="56"/>
        <v>20</v>
      </c>
      <c r="I146" s="20">
        <f t="shared" si="56"/>
        <v>20</v>
      </c>
      <c r="J146" s="20">
        <f t="shared" si="56"/>
        <v>0</v>
      </c>
      <c r="K146" s="20">
        <f t="shared" si="56"/>
        <v>0</v>
      </c>
      <c r="L146" s="20">
        <f t="shared" si="56"/>
        <v>0</v>
      </c>
    </row>
    <row r="147" spans="3:18" ht="76.5" x14ac:dyDescent="0.25">
      <c r="C147" s="25" t="s">
        <v>314</v>
      </c>
      <c r="D147" s="27" t="s">
        <v>315</v>
      </c>
      <c r="E147" s="19"/>
      <c r="F147" s="19"/>
      <c r="G147" s="20">
        <v>0</v>
      </c>
      <c r="H147" s="20">
        <v>20</v>
      </c>
      <c r="I147" s="20">
        <v>20</v>
      </c>
      <c r="J147" s="20">
        <v>0</v>
      </c>
      <c r="K147" s="20">
        <v>0</v>
      </c>
      <c r="L147" s="20">
        <v>0</v>
      </c>
    </row>
    <row r="148" spans="3:18" ht="46.5" customHeight="1" x14ac:dyDescent="0.25">
      <c r="C148" s="29" t="s">
        <v>316</v>
      </c>
      <c r="D148" s="30" t="s">
        <v>317</v>
      </c>
      <c r="E148" s="32"/>
      <c r="F148" s="32"/>
      <c r="G148" s="33">
        <f t="shared" ref="G148:L148" si="57">G149</f>
        <v>80.5</v>
      </c>
      <c r="H148" s="33">
        <f t="shared" si="57"/>
        <v>13.388689999999999</v>
      </c>
      <c r="I148" s="33">
        <f t="shared" si="57"/>
        <v>24.6</v>
      </c>
      <c r="J148" s="33">
        <f t="shared" si="57"/>
        <v>25.8</v>
      </c>
      <c r="K148" s="33">
        <f t="shared" si="57"/>
        <v>26.9</v>
      </c>
      <c r="L148" s="33">
        <f t="shared" si="57"/>
        <v>28.1</v>
      </c>
    </row>
    <row r="149" spans="3:18" ht="63.75" x14ac:dyDescent="0.25">
      <c r="C149" s="25" t="s">
        <v>318</v>
      </c>
      <c r="D149" s="27" t="s">
        <v>319</v>
      </c>
      <c r="E149" s="19"/>
      <c r="F149" s="19"/>
      <c r="G149" s="20">
        <f>G150</f>
        <v>80.5</v>
      </c>
      <c r="H149" s="20">
        <f>H150+H151</f>
        <v>13.388689999999999</v>
      </c>
      <c r="I149" s="20">
        <f>I150+I151</f>
        <v>24.6</v>
      </c>
      <c r="J149" s="20">
        <f>J150+J151</f>
        <v>25.8</v>
      </c>
      <c r="K149" s="20">
        <f>K150+K151</f>
        <v>26.9</v>
      </c>
      <c r="L149" s="20">
        <f>L150+L151</f>
        <v>28.1</v>
      </c>
    </row>
    <row r="150" spans="3:18" ht="89.25" x14ac:dyDescent="0.25">
      <c r="C150" s="25" t="s">
        <v>320</v>
      </c>
      <c r="D150" s="27" t="s">
        <v>321</v>
      </c>
      <c r="E150" s="64" t="s">
        <v>158</v>
      </c>
      <c r="F150" s="19"/>
      <c r="G150" s="20">
        <v>80.5</v>
      </c>
      <c r="H150" s="20">
        <v>13.273529999999999</v>
      </c>
      <c r="I150" s="20">
        <v>24.6</v>
      </c>
      <c r="J150" s="20">
        <v>25.8</v>
      </c>
      <c r="K150" s="20">
        <v>26.9</v>
      </c>
      <c r="L150" s="20">
        <v>28.1</v>
      </c>
    </row>
    <row r="151" spans="3:18" ht="63.75" x14ac:dyDescent="0.25">
      <c r="C151" s="25" t="s">
        <v>322</v>
      </c>
      <c r="D151" s="27" t="s">
        <v>323</v>
      </c>
      <c r="E151" s="19"/>
      <c r="F151" s="19"/>
      <c r="G151" s="20">
        <v>0</v>
      </c>
      <c r="H151" s="20">
        <v>0.11516</v>
      </c>
      <c r="I151" s="20">
        <v>0</v>
      </c>
      <c r="J151" s="20">
        <v>0</v>
      </c>
      <c r="K151" s="20">
        <v>0</v>
      </c>
      <c r="L151" s="20">
        <v>0</v>
      </c>
    </row>
    <row r="152" spans="3:18" ht="153" x14ac:dyDescent="0.25">
      <c r="C152" s="25" t="s">
        <v>324</v>
      </c>
      <c r="D152" s="27" t="s">
        <v>325</v>
      </c>
      <c r="E152" s="19"/>
      <c r="F152" s="19"/>
      <c r="G152" s="20">
        <f t="shared" ref="G152:L152" si="58">G153+G154</f>
        <v>5626.2999999999993</v>
      </c>
      <c r="H152" s="20">
        <f t="shared" si="58"/>
        <v>1314.1508699999999</v>
      </c>
      <c r="I152" s="20">
        <f t="shared" si="58"/>
        <v>2778.2</v>
      </c>
      <c r="J152" s="20">
        <f t="shared" si="58"/>
        <v>2251.8000000000002</v>
      </c>
      <c r="K152" s="20">
        <f t="shared" si="58"/>
        <v>2185.1999999999998</v>
      </c>
      <c r="L152" s="20">
        <f t="shared" si="58"/>
        <v>2185.1999999999998</v>
      </c>
    </row>
    <row r="153" spans="3:18" ht="25.5" x14ac:dyDescent="0.25">
      <c r="C153" s="25" t="s">
        <v>326</v>
      </c>
      <c r="D153" s="27" t="s">
        <v>327</v>
      </c>
      <c r="E153" s="38" t="s">
        <v>155</v>
      </c>
      <c r="F153" s="19"/>
      <c r="G153" s="20">
        <v>39.4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</row>
    <row r="154" spans="3:18" ht="25.5" x14ac:dyDescent="0.25">
      <c r="C154" s="29" t="s">
        <v>328</v>
      </c>
      <c r="D154" s="30" t="s">
        <v>329</v>
      </c>
      <c r="E154" s="32"/>
      <c r="F154" s="32"/>
      <c r="G154" s="33">
        <v>5586.9</v>
      </c>
      <c r="H154" s="33">
        <v>1314.1508699999999</v>
      </c>
      <c r="I154" s="33">
        <v>2778.2</v>
      </c>
      <c r="J154" s="33">
        <v>2251.8000000000002</v>
      </c>
      <c r="K154" s="33">
        <v>2185.1999999999998</v>
      </c>
      <c r="L154" s="33">
        <v>2185.1999999999998</v>
      </c>
    </row>
    <row r="155" spans="3:18" ht="63.75" x14ac:dyDescent="0.25">
      <c r="C155" s="25" t="s">
        <v>330</v>
      </c>
      <c r="D155" s="27" t="s">
        <v>331</v>
      </c>
      <c r="E155" s="38" t="s">
        <v>155</v>
      </c>
      <c r="F155" s="19"/>
      <c r="G155" s="20"/>
      <c r="H155" s="20">
        <v>297.5</v>
      </c>
      <c r="I155" s="20">
        <v>628.934256231934</v>
      </c>
      <c r="J155" s="20">
        <v>509.76681239042199</v>
      </c>
      <c r="K155" s="20">
        <v>494.68977637248003</v>
      </c>
      <c r="L155" s="20">
        <v>494.68977637248003</v>
      </c>
    </row>
    <row r="156" spans="3:18" ht="102" x14ac:dyDescent="0.25">
      <c r="C156" s="25" t="s">
        <v>332</v>
      </c>
      <c r="D156" s="27" t="s">
        <v>333</v>
      </c>
      <c r="E156" s="38" t="s">
        <v>155</v>
      </c>
      <c r="F156" s="19"/>
      <c r="G156" s="20"/>
      <c r="H156" s="20">
        <v>1016.6508700000001</v>
      </c>
      <c r="I156" s="20">
        <v>2149.26574376807</v>
      </c>
      <c r="J156" s="20">
        <v>1742.03318760958</v>
      </c>
      <c r="K156" s="20">
        <v>1690.51022362752</v>
      </c>
      <c r="L156" s="20">
        <v>1690.51022362752</v>
      </c>
      <c r="N156" s="11"/>
      <c r="O156" s="11"/>
      <c r="P156" s="11"/>
      <c r="Q156" s="11"/>
      <c r="R156" s="11"/>
    </row>
    <row r="157" spans="3:18" ht="39" x14ac:dyDescent="0.25">
      <c r="C157" s="25" t="s">
        <v>334</v>
      </c>
      <c r="D157" s="27" t="s">
        <v>335</v>
      </c>
      <c r="E157" s="28" t="s">
        <v>336</v>
      </c>
      <c r="F157" s="19"/>
      <c r="G157" s="20">
        <v>671.9</v>
      </c>
      <c r="H157" s="20">
        <v>273.2</v>
      </c>
      <c r="I157" s="20">
        <v>756.10553573209495</v>
      </c>
      <c r="J157" s="20">
        <v>792.39860144723502</v>
      </c>
      <c r="K157" s="20">
        <v>828.05653851236104</v>
      </c>
      <c r="L157" s="20">
        <v>863.66296966839195</v>
      </c>
    </row>
    <row r="158" spans="3:18" ht="63.75" x14ac:dyDescent="0.25">
      <c r="C158" s="25" t="s">
        <v>337</v>
      </c>
      <c r="D158" s="27" t="s">
        <v>338</v>
      </c>
      <c r="E158" s="64" t="s">
        <v>339</v>
      </c>
      <c r="F158" s="19"/>
      <c r="G158" s="20">
        <v>7844</v>
      </c>
      <c r="H158" s="20">
        <v>2247.6278200000002</v>
      </c>
      <c r="I158" s="20">
        <v>3141.8191208005301</v>
      </c>
      <c r="J158" s="20">
        <v>3292.6264385989598</v>
      </c>
      <c r="K158" s="20">
        <v>3440.7946283359101</v>
      </c>
      <c r="L158" s="20">
        <v>3588.7487973543598</v>
      </c>
    </row>
    <row r="159" spans="3:18" ht="38.25" x14ac:dyDescent="0.25">
      <c r="C159" s="25" t="s">
        <v>340</v>
      </c>
      <c r="D159" s="27" t="s">
        <v>341</v>
      </c>
      <c r="E159" s="19"/>
      <c r="F159" s="19"/>
      <c r="G159" s="20">
        <f t="shared" ref="G159:L159" si="59">G160+G162</f>
        <v>395494.9</v>
      </c>
      <c r="H159" s="20">
        <f t="shared" si="59"/>
        <v>144525.17799</v>
      </c>
      <c r="I159" s="20">
        <f t="shared" si="59"/>
        <v>291694.14063497499</v>
      </c>
      <c r="J159" s="20">
        <f t="shared" si="59"/>
        <v>304190.42657147802</v>
      </c>
      <c r="K159" s="20">
        <f t="shared" si="59"/>
        <v>392390.15391433</v>
      </c>
      <c r="L159" s="20">
        <f t="shared" si="59"/>
        <v>410230.02852289699</v>
      </c>
    </row>
    <row r="160" spans="3:18" ht="63.75" x14ac:dyDescent="0.25">
      <c r="C160" s="29" t="s">
        <v>342</v>
      </c>
      <c r="D160" s="30" t="s">
        <v>343</v>
      </c>
      <c r="E160" s="19"/>
      <c r="F160" s="19"/>
      <c r="G160" s="20">
        <f t="shared" ref="G160:L160" si="60">G161</f>
        <v>3618.2</v>
      </c>
      <c r="H160" s="20">
        <f t="shared" si="60"/>
        <v>9749.3779900000009</v>
      </c>
      <c r="I160" s="20">
        <f t="shared" si="60"/>
        <v>15000</v>
      </c>
      <c r="J160" s="20">
        <f t="shared" si="60"/>
        <v>36178.400000000001</v>
      </c>
      <c r="K160" s="20">
        <f t="shared" si="60"/>
        <v>104701.8</v>
      </c>
      <c r="L160" s="20">
        <f t="shared" si="60"/>
        <v>99701.8</v>
      </c>
    </row>
    <row r="161" spans="3:12" ht="76.5" x14ac:dyDescent="0.25">
      <c r="C161" s="25" t="s">
        <v>344</v>
      </c>
      <c r="D161" s="27" t="s">
        <v>345</v>
      </c>
      <c r="E161" s="38" t="s">
        <v>346</v>
      </c>
      <c r="F161" s="19"/>
      <c r="G161" s="20">
        <v>3618.2</v>
      </c>
      <c r="H161" s="20">
        <v>9749.3779900000009</v>
      </c>
      <c r="I161" s="20">
        <v>15000</v>
      </c>
      <c r="J161" s="20">
        <v>36178.400000000001</v>
      </c>
      <c r="K161" s="20">
        <v>104701.8</v>
      </c>
      <c r="L161" s="20">
        <v>99701.8</v>
      </c>
    </row>
    <row r="162" spans="3:12" ht="51" x14ac:dyDescent="0.25">
      <c r="C162" s="25" t="s">
        <v>347</v>
      </c>
      <c r="D162" s="27" t="s">
        <v>348</v>
      </c>
      <c r="E162" s="28" t="s">
        <v>349</v>
      </c>
      <c r="F162" s="19"/>
      <c r="G162" s="20">
        <v>391876.7</v>
      </c>
      <c r="H162" s="20">
        <v>134775.79999999999</v>
      </c>
      <c r="I162" s="20">
        <v>276694.14063497499</v>
      </c>
      <c r="J162" s="20">
        <v>268012.026571478</v>
      </c>
      <c r="K162" s="20">
        <v>287688.35391433001</v>
      </c>
      <c r="L162" s="20">
        <v>310528.228522897</v>
      </c>
    </row>
    <row r="163" spans="3:12" ht="51" x14ac:dyDescent="0.25">
      <c r="C163" s="29" t="s">
        <v>350</v>
      </c>
      <c r="D163" s="30" t="s">
        <v>351</v>
      </c>
      <c r="E163" s="19"/>
      <c r="F163" s="19"/>
      <c r="G163" s="20">
        <f t="shared" ref="G163:L163" si="61">G164</f>
        <v>799.2</v>
      </c>
      <c r="H163" s="20">
        <f t="shared" si="61"/>
        <v>108.5</v>
      </c>
      <c r="I163" s="20">
        <f t="shared" si="61"/>
        <v>133.80000000000001</v>
      </c>
      <c r="J163" s="20">
        <f t="shared" si="61"/>
        <v>223.4</v>
      </c>
      <c r="K163" s="20">
        <f t="shared" si="61"/>
        <v>223.4</v>
      </c>
      <c r="L163" s="20">
        <f t="shared" si="61"/>
        <v>223.4</v>
      </c>
    </row>
    <row r="164" spans="3:12" ht="76.5" x14ac:dyDescent="0.25">
      <c r="C164" s="25" t="s">
        <v>352</v>
      </c>
      <c r="D164" s="27" t="s">
        <v>353</v>
      </c>
      <c r="E164" s="38" t="s">
        <v>354</v>
      </c>
      <c r="F164" s="19"/>
      <c r="G164" s="20">
        <v>799.2</v>
      </c>
      <c r="H164" s="20">
        <v>108.5</v>
      </c>
      <c r="I164" s="20">
        <v>133.80000000000001</v>
      </c>
      <c r="J164" s="20">
        <v>223.4</v>
      </c>
      <c r="K164" s="20">
        <v>223.4</v>
      </c>
      <c r="L164" s="20">
        <v>223.4</v>
      </c>
    </row>
    <row r="165" spans="3:12" ht="89.25" x14ac:dyDescent="0.25">
      <c r="C165" s="29" t="s">
        <v>355</v>
      </c>
      <c r="D165" s="30" t="s">
        <v>356</v>
      </c>
      <c r="E165" s="19"/>
      <c r="F165" s="19"/>
      <c r="G165" s="33">
        <f t="shared" ref="G165:L165" si="62">G166</f>
        <v>2248.4</v>
      </c>
      <c r="H165" s="33">
        <f t="shared" si="62"/>
        <v>1046.4049500000001</v>
      </c>
      <c r="I165" s="33">
        <f t="shared" si="62"/>
        <v>2183.6048703320798</v>
      </c>
      <c r="J165" s="33">
        <f t="shared" si="62"/>
        <v>2288.4179041080201</v>
      </c>
      <c r="K165" s="33">
        <f t="shared" si="62"/>
        <v>2391.3967097928798</v>
      </c>
      <c r="L165" s="33">
        <f t="shared" si="62"/>
        <v>2494.2267683139698</v>
      </c>
    </row>
    <row r="166" spans="3:12" ht="141" x14ac:dyDescent="0.25">
      <c r="C166" s="25" t="s">
        <v>357</v>
      </c>
      <c r="D166" s="27" t="s">
        <v>358</v>
      </c>
      <c r="E166" s="28" t="s">
        <v>359</v>
      </c>
      <c r="F166" s="19"/>
      <c r="G166" s="20">
        <v>2248.4</v>
      </c>
      <c r="H166" s="20">
        <v>1046.4049500000001</v>
      </c>
      <c r="I166" s="20">
        <v>2183.6048703320798</v>
      </c>
      <c r="J166" s="20">
        <v>2288.4179041080201</v>
      </c>
      <c r="K166" s="20">
        <v>2391.3967097928798</v>
      </c>
      <c r="L166" s="20">
        <v>2494.2267683139698</v>
      </c>
    </row>
    <row r="167" spans="3:12" ht="76.5" x14ac:dyDescent="0.25">
      <c r="C167" s="29" t="s">
        <v>360</v>
      </c>
      <c r="D167" s="30" t="s">
        <v>361</v>
      </c>
      <c r="E167" s="19"/>
      <c r="F167" s="19"/>
      <c r="G167" s="33">
        <f t="shared" ref="G167:L167" si="63">G168</f>
        <v>34930</v>
      </c>
      <c r="H167" s="33">
        <f t="shared" si="63"/>
        <v>66023</v>
      </c>
      <c r="I167" s="33">
        <f t="shared" si="63"/>
        <v>74200</v>
      </c>
      <c r="J167" s="33">
        <f t="shared" si="63"/>
        <v>86500</v>
      </c>
      <c r="K167" s="33">
        <f t="shared" si="63"/>
        <v>109200</v>
      </c>
      <c r="L167" s="33">
        <f t="shared" si="63"/>
        <v>116300</v>
      </c>
    </row>
    <row r="168" spans="3:12" ht="102" x14ac:dyDescent="0.25">
      <c r="C168" s="25" t="s">
        <v>362</v>
      </c>
      <c r="D168" s="26" t="s">
        <v>363</v>
      </c>
      <c r="E168" s="2" t="s">
        <v>194</v>
      </c>
      <c r="F168" s="19"/>
      <c r="G168" s="20">
        <v>34930</v>
      </c>
      <c r="H168" s="20">
        <v>66023</v>
      </c>
      <c r="I168" s="20">
        <v>74200</v>
      </c>
      <c r="J168" s="20">
        <v>86500</v>
      </c>
      <c r="K168" s="20">
        <v>109200</v>
      </c>
      <c r="L168" s="20">
        <v>116300</v>
      </c>
    </row>
    <row r="169" spans="3:12" ht="38.25" x14ac:dyDescent="0.25">
      <c r="C169" s="29" t="s">
        <v>364</v>
      </c>
      <c r="D169" s="30" t="s">
        <v>365</v>
      </c>
      <c r="E169" s="19"/>
      <c r="F169" s="19"/>
      <c r="G169" s="20">
        <f t="shared" ref="G169:L169" si="64">G170</f>
        <v>54614.5</v>
      </c>
      <c r="H169" s="20">
        <f t="shared" si="64"/>
        <v>37890.699999999997</v>
      </c>
      <c r="I169" s="20">
        <f t="shared" si="64"/>
        <v>97890.727870000002</v>
      </c>
      <c r="J169" s="20">
        <f t="shared" si="64"/>
        <v>102589.48280776</v>
      </c>
      <c r="K169" s="20">
        <f t="shared" si="64"/>
        <v>107206.00953410901</v>
      </c>
      <c r="L169" s="20">
        <f t="shared" si="64"/>
        <v>111815.867944076</v>
      </c>
    </row>
    <row r="170" spans="3:12" ht="298.5" customHeight="1" x14ac:dyDescent="0.25">
      <c r="C170" s="25" t="s">
        <v>366</v>
      </c>
      <c r="D170" s="27" t="s">
        <v>367</v>
      </c>
      <c r="E170" s="28" t="s">
        <v>368</v>
      </c>
      <c r="F170" s="19"/>
      <c r="G170" s="20">
        <v>54614.5</v>
      </c>
      <c r="H170" s="20">
        <v>37890.699999999997</v>
      </c>
      <c r="I170" s="20">
        <v>97890.727870000002</v>
      </c>
      <c r="J170" s="20">
        <v>102589.48280776</v>
      </c>
      <c r="K170" s="20">
        <v>107206.00953410901</v>
      </c>
      <c r="L170" s="20">
        <v>111815.867944076</v>
      </c>
    </row>
    <row r="171" spans="3:12" ht="25.5" x14ac:dyDescent="0.25">
      <c r="C171" s="21" t="s">
        <v>369</v>
      </c>
      <c r="D171" s="22" t="s">
        <v>370</v>
      </c>
      <c r="E171" s="19"/>
      <c r="F171" s="19"/>
      <c r="G171" s="20">
        <f t="shared" ref="G171:L171" si="65">G172+G174</f>
        <v>8079.4</v>
      </c>
      <c r="H171" s="20">
        <f t="shared" si="65"/>
        <v>1318.6999999999998</v>
      </c>
      <c r="I171" s="20">
        <f t="shared" si="65"/>
        <v>8084.7</v>
      </c>
      <c r="J171" s="20">
        <f t="shared" si="65"/>
        <v>8832</v>
      </c>
      <c r="K171" s="20">
        <f t="shared" si="65"/>
        <v>8832</v>
      </c>
      <c r="L171" s="20">
        <f t="shared" si="65"/>
        <v>8832</v>
      </c>
    </row>
    <row r="172" spans="3:12" ht="25.5" x14ac:dyDescent="0.25">
      <c r="C172" s="21" t="s">
        <v>371</v>
      </c>
      <c r="D172" s="30" t="s">
        <v>372</v>
      </c>
      <c r="E172" s="19"/>
      <c r="F172" s="19"/>
      <c r="G172" s="33">
        <f t="shared" ref="G172:L172" si="66">G173</f>
        <v>0</v>
      </c>
      <c r="H172" s="33">
        <f t="shared" si="66"/>
        <v>422.9</v>
      </c>
      <c r="I172" s="33">
        <f t="shared" si="66"/>
        <v>0</v>
      </c>
      <c r="J172" s="33">
        <f t="shared" si="66"/>
        <v>0</v>
      </c>
      <c r="K172" s="33">
        <f t="shared" si="66"/>
        <v>0</v>
      </c>
      <c r="L172" s="33">
        <f t="shared" si="66"/>
        <v>0</v>
      </c>
    </row>
    <row r="173" spans="3:12" ht="38.25" x14ac:dyDescent="0.25">
      <c r="C173" s="21" t="s">
        <v>373</v>
      </c>
      <c r="D173" s="27" t="s">
        <v>374</v>
      </c>
      <c r="E173" s="19"/>
      <c r="F173" s="19"/>
      <c r="G173" s="20">
        <v>0</v>
      </c>
      <c r="H173" s="20">
        <v>422.9</v>
      </c>
      <c r="I173" s="20">
        <v>0</v>
      </c>
      <c r="J173" s="20">
        <v>0</v>
      </c>
      <c r="K173" s="20">
        <v>0</v>
      </c>
      <c r="L173" s="20">
        <v>0</v>
      </c>
    </row>
    <row r="174" spans="3:12" ht="25.5" x14ac:dyDescent="0.25">
      <c r="C174" s="29" t="s">
        <v>375</v>
      </c>
      <c r="D174" s="30" t="s">
        <v>370</v>
      </c>
      <c r="E174" s="19"/>
      <c r="F174" s="19"/>
      <c r="G174" s="33">
        <f>G175</f>
        <v>8079.4</v>
      </c>
      <c r="H174" s="33">
        <v>895.8</v>
      </c>
      <c r="I174" s="33">
        <f>I175</f>
        <v>8084.7</v>
      </c>
      <c r="J174" s="33">
        <f>J175</f>
        <v>8832</v>
      </c>
      <c r="K174" s="33">
        <f>K175</f>
        <v>8832</v>
      </c>
      <c r="L174" s="33">
        <f>L175</f>
        <v>8832</v>
      </c>
    </row>
    <row r="175" spans="3:12" ht="77.25" x14ac:dyDescent="0.25">
      <c r="C175" s="25" t="s">
        <v>376</v>
      </c>
      <c r="D175" s="27" t="s">
        <v>377</v>
      </c>
      <c r="E175" s="28" t="s">
        <v>378</v>
      </c>
      <c r="F175" s="19"/>
      <c r="G175" s="20">
        <v>8079.4</v>
      </c>
      <c r="H175" s="20">
        <v>3432.39</v>
      </c>
      <c r="I175" s="20">
        <v>8084.7</v>
      </c>
      <c r="J175" s="20">
        <v>8832</v>
      </c>
      <c r="K175" s="20">
        <v>8832</v>
      </c>
      <c r="L175" s="20">
        <v>8832</v>
      </c>
    </row>
  </sheetData>
  <customSheetViews>
    <customSheetView guid="{3FB72F59-1B98-45E7-AB8D-8EFF6AD4BF11}" scale="80" showPageBreaks="1" fitToPage="1" printArea="1" hiddenColumns="1" state="hidden" view="pageBreakPreview" topLeftCell="C1">
      <selection activeCell="D13" sqref="D13"/>
      <pageMargins left="0.196527777777778" right="0.23611111111111099" top="0.78749999999999998" bottom="0.23611111111111099" header="0.51180555555555496" footer="0.51180555555555496"/>
      <pageSetup paperSize="9" scale="80" firstPageNumber="0" fitToHeight="0" orientation="landscape" horizontalDpi="300" verticalDpi="300" r:id="rId1"/>
    </customSheetView>
    <customSheetView guid="{2158CA70-799D-4BB3-A14D-CE651C5FDF72}" scale="80" showPageBreaks="1" fitToPage="1" printArea="1" hiddenColumns="1" state="hidden" view="pageBreakPreview" topLeftCell="C1">
      <selection activeCell="D13" sqref="D13"/>
      <pageMargins left="0.196527777777778" right="0.23611111111111099" top="0.78749999999999998" bottom="0.23611111111111099" header="0.51180555555555496" footer="0.51180555555555496"/>
      <pageSetup paperSize="9" scale="80" firstPageNumber="0" fitToHeight="0" orientation="landscape" horizontalDpi="300" verticalDpi="300" r:id="rId2"/>
    </customSheetView>
    <customSheetView guid="{B7EF8E8E-0A32-453C-9F20-38F4E88467B3}" scale="80" showPageBreaks="1" fitToPage="1" printArea="1" hiddenColumns="1" state="hidden" view="pageBreakPreview" topLeftCell="C1">
      <selection activeCell="D13" sqref="D13"/>
      <pageMargins left="0.196527777777778" right="0.23611111111111099" top="0.78749999999999998" bottom="0.23611111111111099" header="0.51180555555555496" footer="0.51180555555555496"/>
      <pageSetup paperSize="9" scale="82" firstPageNumber="0" fitToHeight="0" orientation="landscape" horizontalDpi="300" verticalDpi="300" r:id="rId3"/>
    </customSheetView>
  </customSheetViews>
  <mergeCells count="7">
    <mergeCell ref="J1:L1"/>
    <mergeCell ref="C2:L2"/>
    <mergeCell ref="A4:A5"/>
    <mergeCell ref="B4:B5"/>
    <mergeCell ref="C4:D4"/>
    <mergeCell ref="E4:E5"/>
    <mergeCell ref="J4:L4"/>
  </mergeCells>
  <pageMargins left="0.196527777777778" right="0.23611111111111099" top="0.78749999999999998" bottom="0.23611111111111099" header="0.51180555555555496" footer="0.51180555555555496"/>
  <pageSetup paperSize="9" scale="80" firstPageNumber="0" fitToHeight="0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8"/>
  <sheetViews>
    <sheetView tabSelected="1" view="pageBreakPreview" topLeftCell="C1" zoomScale="80" zoomScaleNormal="90" zoomScalePageLayoutView="80" workbookViewId="0">
      <selection activeCell="F7" sqref="F7"/>
    </sheetView>
  </sheetViews>
  <sheetFormatPr defaultRowHeight="15" x14ac:dyDescent="0.25"/>
  <cols>
    <col min="1" max="1" width="9.140625" style="1" hidden="1" customWidth="1"/>
    <col min="2" max="2" width="21" style="1" hidden="1" customWidth="1"/>
    <col min="3" max="3" width="25.28515625" style="1" customWidth="1"/>
    <col min="4" max="4" width="56.42578125" style="1" customWidth="1"/>
    <col min="5" max="5" width="9.140625" style="1" hidden="1" customWidth="1"/>
    <col min="6" max="6" width="20.7109375" style="1" customWidth="1"/>
    <col min="7" max="8" width="15.28515625" style="1" customWidth="1"/>
    <col min="9" max="9" width="14.42578125" style="1" customWidth="1"/>
    <col min="10" max="10" width="14.5703125" style="1" customWidth="1"/>
    <col min="11" max="11" width="15.140625" style="1" customWidth="1"/>
    <col min="12" max="12" width="0.7109375" style="1" customWidth="1"/>
    <col min="13" max="13" width="16.5703125" style="1" customWidth="1"/>
    <col min="14" max="14" width="16.85546875" style="1" customWidth="1"/>
    <col min="15" max="15" width="17.28515625" style="1" customWidth="1"/>
    <col min="16" max="16" width="17.140625" style="1" customWidth="1"/>
    <col min="17" max="17" width="17.5703125" style="1" customWidth="1"/>
    <col min="18" max="18" width="16.5703125" style="1" customWidth="1"/>
    <col min="19" max="1025" width="9.140625" style="1" customWidth="1"/>
  </cols>
  <sheetData>
    <row r="1" spans="1:18" x14ac:dyDescent="0.25">
      <c r="I1" s="132"/>
      <c r="J1" s="132"/>
      <c r="K1" s="132"/>
    </row>
    <row r="2" spans="1:18" ht="33.75" customHeight="1" x14ac:dyDescent="0.3">
      <c r="C2" s="136" t="s">
        <v>379</v>
      </c>
      <c r="D2" s="136"/>
      <c r="E2" s="136"/>
      <c r="F2" s="136"/>
      <c r="G2" s="136"/>
      <c r="H2" s="136"/>
      <c r="I2" s="136"/>
      <c r="J2" s="136"/>
      <c r="K2" s="136"/>
    </row>
    <row r="3" spans="1:18" x14ac:dyDescent="0.25">
      <c r="C3" s="65"/>
      <c r="D3" s="65"/>
      <c r="E3" s="65"/>
      <c r="F3" s="65"/>
      <c r="G3" s="65"/>
      <c r="H3" s="65"/>
      <c r="I3" s="65"/>
      <c r="J3" s="65"/>
      <c r="K3" s="65"/>
    </row>
    <row r="4" spans="1:18" ht="165.75" customHeight="1" x14ac:dyDescent="0.25">
      <c r="A4" s="134" t="s">
        <v>1</v>
      </c>
      <c r="B4" s="135" t="s">
        <v>2</v>
      </c>
      <c r="C4" s="137" t="s">
        <v>380</v>
      </c>
      <c r="D4" s="137"/>
      <c r="E4" s="58" t="s">
        <v>5</v>
      </c>
      <c r="F4" s="58" t="s">
        <v>381</v>
      </c>
      <c r="G4" s="58" t="s">
        <v>382</v>
      </c>
      <c r="H4" s="58" t="s">
        <v>383</v>
      </c>
      <c r="I4" s="137" t="s">
        <v>384</v>
      </c>
      <c r="J4" s="137"/>
      <c r="K4" s="137"/>
      <c r="M4" s="66"/>
      <c r="N4" s="67"/>
      <c r="O4" s="66"/>
      <c r="P4" s="68"/>
      <c r="Q4" s="68"/>
      <c r="R4" s="68"/>
    </row>
    <row r="5" spans="1:18" ht="62.25" customHeight="1" x14ac:dyDescent="0.25">
      <c r="A5" s="134"/>
      <c r="B5" s="135"/>
      <c r="C5" s="58" t="s">
        <v>10</v>
      </c>
      <c r="D5" s="58" t="s">
        <v>11</v>
      </c>
      <c r="E5" s="58"/>
      <c r="F5" s="58"/>
      <c r="G5" s="69"/>
      <c r="H5" s="69"/>
      <c r="I5" s="58" t="s">
        <v>385</v>
      </c>
      <c r="J5" s="58" t="s">
        <v>386</v>
      </c>
      <c r="K5" s="58" t="s">
        <v>387</v>
      </c>
      <c r="M5" s="68"/>
      <c r="N5" s="68"/>
      <c r="O5" s="68"/>
      <c r="P5" s="68"/>
      <c r="Q5" s="68"/>
      <c r="R5" s="68"/>
    </row>
    <row r="6" spans="1:18" x14ac:dyDescent="0.25">
      <c r="A6" s="2">
        <v>1</v>
      </c>
      <c r="B6" s="3">
        <v>2</v>
      </c>
      <c r="C6" s="58">
        <v>1</v>
      </c>
      <c r="D6" s="58">
        <v>2</v>
      </c>
      <c r="E6" s="58">
        <v>6</v>
      </c>
      <c r="F6" s="58">
        <v>3</v>
      </c>
      <c r="G6" s="58">
        <v>4</v>
      </c>
      <c r="H6" s="58">
        <v>5</v>
      </c>
      <c r="I6" s="58">
        <v>6</v>
      </c>
      <c r="J6" s="58">
        <v>7</v>
      </c>
      <c r="K6" s="58">
        <v>8</v>
      </c>
      <c r="M6" s="68"/>
      <c r="N6" s="68"/>
      <c r="O6" s="68"/>
      <c r="P6" s="68"/>
      <c r="Q6" s="68"/>
      <c r="R6" s="68"/>
    </row>
    <row r="7" spans="1:18" s="74" customFormat="1" ht="16.5" customHeight="1" x14ac:dyDescent="0.2">
      <c r="A7" s="5"/>
      <c r="B7" s="70"/>
      <c r="C7" s="71"/>
      <c r="D7" s="72" t="s">
        <v>388</v>
      </c>
      <c r="E7" s="71"/>
      <c r="F7" s="73">
        <f t="shared" ref="F7:K7" si="0">F8+F114</f>
        <v>772831642.00999999</v>
      </c>
      <c r="G7" s="127">
        <f t="shared" si="0"/>
        <v>458130496.10000002</v>
      </c>
      <c r="H7" s="73">
        <f t="shared" si="0"/>
        <v>759464574.05999994</v>
      </c>
      <c r="I7" s="73">
        <f t="shared" si="0"/>
        <v>670611121.08090913</v>
      </c>
      <c r="J7" s="73">
        <f t="shared" si="0"/>
        <v>603101401.09090912</v>
      </c>
      <c r="K7" s="73">
        <f t="shared" si="0"/>
        <v>616218066.78090906</v>
      </c>
      <c r="M7" s="75"/>
      <c r="N7" s="75"/>
      <c r="O7" s="75"/>
      <c r="P7" s="75"/>
      <c r="Q7" s="75"/>
      <c r="R7" s="75"/>
    </row>
    <row r="8" spans="1:18" x14ac:dyDescent="0.25">
      <c r="A8" s="5"/>
      <c r="B8" s="6"/>
      <c r="C8" s="76" t="s">
        <v>15</v>
      </c>
      <c r="D8" s="77" t="s">
        <v>389</v>
      </c>
      <c r="E8" s="78">
        <v>100</v>
      </c>
      <c r="F8" s="73">
        <f t="shared" ref="F8:K8" si="1">F9+F14+F20+F34+F42+F48+F62+F70+F77+F84+F87+F111</f>
        <v>280876808</v>
      </c>
      <c r="G8" s="73">
        <f t="shared" si="1"/>
        <v>197137389.12000003</v>
      </c>
      <c r="H8" s="73">
        <f t="shared" si="1"/>
        <v>267326726</v>
      </c>
      <c r="I8" s="73">
        <f t="shared" si="1"/>
        <v>236127230.00090909</v>
      </c>
      <c r="J8" s="73">
        <f t="shared" si="1"/>
        <v>270367830.00090909</v>
      </c>
      <c r="K8" s="73">
        <f t="shared" si="1"/>
        <v>278231907.00090909</v>
      </c>
      <c r="L8" s="79"/>
      <c r="M8" s="80"/>
      <c r="N8" s="68"/>
      <c r="O8" s="68"/>
      <c r="P8" s="68"/>
      <c r="Q8" s="68"/>
      <c r="R8" s="68"/>
    </row>
    <row r="9" spans="1:18" x14ac:dyDescent="0.25">
      <c r="A9" s="2"/>
      <c r="B9" s="9"/>
      <c r="C9" s="76" t="s">
        <v>17</v>
      </c>
      <c r="D9" s="77" t="s">
        <v>390</v>
      </c>
      <c r="E9" s="78"/>
      <c r="F9" s="73">
        <f t="shared" ref="F9:K9" si="2">+F10</f>
        <v>213983149</v>
      </c>
      <c r="G9" s="73">
        <f t="shared" si="2"/>
        <v>145019210.46000001</v>
      </c>
      <c r="H9" s="73">
        <f t="shared" si="2"/>
        <v>199018000</v>
      </c>
      <c r="I9" s="73">
        <f t="shared" si="2"/>
        <v>167437641</v>
      </c>
      <c r="J9" s="73">
        <f t="shared" si="2"/>
        <v>212243750</v>
      </c>
      <c r="K9" s="73">
        <f t="shared" si="2"/>
        <v>219082127</v>
      </c>
      <c r="L9" s="79"/>
      <c r="M9" s="81"/>
      <c r="N9" s="68"/>
      <c r="O9" s="68"/>
      <c r="P9" s="68"/>
      <c r="Q9" s="68"/>
      <c r="R9" s="68"/>
    </row>
    <row r="10" spans="1:18" x14ac:dyDescent="0.25">
      <c r="C10" s="82" t="s">
        <v>28</v>
      </c>
      <c r="D10" s="27" t="s">
        <v>29</v>
      </c>
      <c r="E10" s="83"/>
      <c r="F10" s="84">
        <f t="shared" ref="F10:K10" si="3">F11+F12+F13</f>
        <v>213983149</v>
      </c>
      <c r="G10" s="84">
        <f t="shared" si="3"/>
        <v>145019210.46000001</v>
      </c>
      <c r="H10" s="84">
        <f t="shared" si="3"/>
        <v>199018000</v>
      </c>
      <c r="I10" s="84">
        <f t="shared" si="3"/>
        <v>167437641</v>
      </c>
      <c r="J10" s="84">
        <f t="shared" si="3"/>
        <v>212243750</v>
      </c>
      <c r="K10" s="84">
        <f t="shared" si="3"/>
        <v>219082127</v>
      </c>
      <c r="L10" s="79"/>
      <c r="M10" s="80"/>
      <c r="N10" s="68"/>
      <c r="O10" s="68"/>
      <c r="P10" s="68"/>
      <c r="Q10" s="68"/>
      <c r="R10" s="68"/>
    </row>
    <row r="11" spans="1:18" ht="72" customHeight="1" x14ac:dyDescent="0.25">
      <c r="C11" s="82" t="s">
        <v>391</v>
      </c>
      <c r="D11" s="85" t="s">
        <v>31</v>
      </c>
      <c r="E11" s="83"/>
      <c r="F11" s="84">
        <v>213275149</v>
      </c>
      <c r="G11" s="86">
        <v>144685235.55000001</v>
      </c>
      <c r="H11" s="84">
        <v>198310000</v>
      </c>
      <c r="I11" s="84">
        <f>167437641-I12-I13</f>
        <v>166729641</v>
      </c>
      <c r="J11" s="84">
        <f>212243750-J12-J13</f>
        <v>211535750</v>
      </c>
      <c r="K11" s="84">
        <f>219082127-K12-K13</f>
        <v>218374127</v>
      </c>
      <c r="L11" s="79"/>
      <c r="M11" s="87"/>
      <c r="N11" s="88"/>
      <c r="O11" s="88"/>
      <c r="P11" s="89"/>
      <c r="Q11" s="89"/>
      <c r="R11" s="89"/>
    </row>
    <row r="12" spans="1:18" ht="105" customHeight="1" x14ac:dyDescent="0.25">
      <c r="C12" s="82" t="s">
        <v>392</v>
      </c>
      <c r="D12" s="90" t="s">
        <v>393</v>
      </c>
      <c r="E12" s="83"/>
      <c r="F12" s="84">
        <v>267000</v>
      </c>
      <c r="G12" s="86">
        <v>168082.89</v>
      </c>
      <c r="H12" s="84">
        <v>267000</v>
      </c>
      <c r="I12" s="84">
        <v>267000</v>
      </c>
      <c r="J12" s="84">
        <f>I12</f>
        <v>267000</v>
      </c>
      <c r="K12" s="84">
        <f>J12</f>
        <v>267000</v>
      </c>
      <c r="L12" s="79"/>
      <c r="M12" s="87"/>
      <c r="N12" s="88"/>
      <c r="O12" s="88"/>
      <c r="P12" s="89"/>
      <c r="Q12" s="89"/>
      <c r="R12" s="89"/>
    </row>
    <row r="13" spans="1:18" ht="48" customHeight="1" x14ac:dyDescent="0.25">
      <c r="C13" s="82" t="s">
        <v>394</v>
      </c>
      <c r="D13" s="85" t="s">
        <v>35</v>
      </c>
      <c r="E13" s="83"/>
      <c r="F13" s="84">
        <v>441000</v>
      </c>
      <c r="G13" s="86">
        <v>165892.01999999999</v>
      </c>
      <c r="H13" s="84">
        <v>441000</v>
      </c>
      <c r="I13" s="84">
        <v>441000</v>
      </c>
      <c r="J13" s="84">
        <f>I13</f>
        <v>441000</v>
      </c>
      <c r="K13" s="84">
        <f>J13</f>
        <v>441000</v>
      </c>
      <c r="L13" s="79"/>
      <c r="M13" s="87"/>
      <c r="N13" s="88"/>
      <c r="O13" s="88"/>
      <c r="P13" s="89"/>
      <c r="Q13" s="89"/>
      <c r="R13" s="89"/>
    </row>
    <row r="14" spans="1:18" ht="47.25" customHeight="1" x14ac:dyDescent="0.25">
      <c r="C14" s="91" t="s">
        <v>395</v>
      </c>
      <c r="D14" s="77" t="s">
        <v>396</v>
      </c>
      <c r="E14" s="92"/>
      <c r="F14" s="93">
        <f t="shared" ref="F14:K14" si="4">F15</f>
        <v>5849559</v>
      </c>
      <c r="G14" s="93">
        <f t="shared" si="4"/>
        <v>4848055.84</v>
      </c>
      <c r="H14" s="94">
        <f t="shared" si="4"/>
        <v>5849559</v>
      </c>
      <c r="I14" s="93">
        <f t="shared" si="4"/>
        <v>6135881</v>
      </c>
      <c r="J14" s="93">
        <f t="shared" si="4"/>
        <v>6507272</v>
      </c>
      <c r="K14" s="93">
        <f t="shared" si="4"/>
        <v>6507272</v>
      </c>
      <c r="L14" s="79"/>
      <c r="M14" s="80"/>
      <c r="N14" s="68"/>
      <c r="O14" s="68"/>
      <c r="P14" s="68"/>
      <c r="Q14" s="68"/>
      <c r="R14" s="68"/>
    </row>
    <row r="15" spans="1:18" ht="37.5" customHeight="1" x14ac:dyDescent="0.25">
      <c r="C15" s="82" t="s">
        <v>40</v>
      </c>
      <c r="D15" s="27" t="s">
        <v>41</v>
      </c>
      <c r="E15" s="83"/>
      <c r="F15" s="84">
        <f t="shared" ref="F15:K15" si="5">F16+F17+F18+F19</f>
        <v>5849559</v>
      </c>
      <c r="G15" s="84">
        <f t="shared" si="5"/>
        <v>4848055.84</v>
      </c>
      <c r="H15" s="84">
        <f t="shared" si="5"/>
        <v>5849559</v>
      </c>
      <c r="I15" s="84">
        <f t="shared" si="5"/>
        <v>6135881</v>
      </c>
      <c r="J15" s="84">
        <f t="shared" si="5"/>
        <v>6507272</v>
      </c>
      <c r="K15" s="84">
        <f t="shared" si="5"/>
        <v>6507272</v>
      </c>
      <c r="L15" s="79"/>
      <c r="M15" s="80"/>
      <c r="N15" s="68"/>
      <c r="O15" s="68"/>
      <c r="P15" s="68"/>
      <c r="Q15" s="68"/>
      <c r="R15" s="68"/>
    </row>
    <row r="16" spans="1:18" ht="63.75" x14ac:dyDescent="0.25">
      <c r="C16" s="82" t="s">
        <v>397</v>
      </c>
      <c r="D16" s="85" t="s">
        <v>50</v>
      </c>
      <c r="E16" s="83"/>
      <c r="F16" s="86">
        <v>2121203</v>
      </c>
      <c r="G16" s="86">
        <v>2194620.87</v>
      </c>
      <c r="H16" s="84">
        <v>2194621</v>
      </c>
      <c r="I16" s="84">
        <f>2223473-100000</f>
        <v>2123473</v>
      </c>
      <c r="J16" s="84">
        <f>2353408-100000</f>
        <v>2253408</v>
      </c>
      <c r="K16" s="84">
        <f>J16</f>
        <v>2253408</v>
      </c>
      <c r="L16" s="79"/>
      <c r="M16" s="80"/>
      <c r="N16" s="68"/>
      <c r="O16" s="88"/>
      <c r="P16" s="68"/>
      <c r="Q16" s="68"/>
      <c r="R16" s="68"/>
    </row>
    <row r="17" spans="3:18" ht="76.5" x14ac:dyDescent="0.25">
      <c r="C17" s="82" t="s">
        <v>398</v>
      </c>
      <c r="D17" s="90" t="s">
        <v>52</v>
      </c>
      <c r="E17" s="95"/>
      <c r="F17" s="84">
        <v>14863</v>
      </c>
      <c r="G17" s="86">
        <v>16684.900000000001</v>
      </c>
      <c r="H17" s="84">
        <v>16685</v>
      </c>
      <c r="I17" s="84">
        <v>14681</v>
      </c>
      <c r="J17" s="84">
        <v>15065</v>
      </c>
      <c r="K17" s="84">
        <f>J17</f>
        <v>15065</v>
      </c>
      <c r="L17" s="79"/>
      <c r="M17" s="80"/>
      <c r="N17" s="68"/>
      <c r="O17" s="88"/>
      <c r="P17" s="68"/>
      <c r="Q17" s="68"/>
      <c r="R17" s="68"/>
    </row>
    <row r="18" spans="3:18" ht="63.75" x14ac:dyDescent="0.25">
      <c r="C18" s="82" t="s">
        <v>399</v>
      </c>
      <c r="D18" s="85" t="s">
        <v>400</v>
      </c>
      <c r="E18" s="83"/>
      <c r="F18" s="86">
        <v>3713493</v>
      </c>
      <c r="G18" s="86">
        <v>3007926.35</v>
      </c>
      <c r="H18" s="84">
        <v>3638253</v>
      </c>
      <c r="I18" s="84">
        <f>4311341-313614</f>
        <v>3997727</v>
      </c>
      <c r="J18" s="84">
        <f>4564967-326168</f>
        <v>4238799</v>
      </c>
      <c r="K18" s="84">
        <f>J18</f>
        <v>4238799</v>
      </c>
      <c r="L18" s="79"/>
      <c r="M18" s="80"/>
      <c r="N18" s="68"/>
      <c r="O18" s="88"/>
      <c r="P18" s="68"/>
      <c r="Q18" s="68"/>
      <c r="R18" s="68"/>
    </row>
    <row r="19" spans="3:18" ht="63.75" x14ac:dyDescent="0.25">
      <c r="C19" s="82" t="s">
        <v>401</v>
      </c>
      <c r="D19" s="85" t="s">
        <v>402</v>
      </c>
      <c r="E19" s="83"/>
      <c r="F19" s="86">
        <v>0</v>
      </c>
      <c r="G19" s="86">
        <v>-371176.28</v>
      </c>
      <c r="H19" s="86">
        <v>0</v>
      </c>
      <c r="I19" s="84">
        <v>0</v>
      </c>
      <c r="J19" s="84">
        <v>0</v>
      </c>
      <c r="K19" s="84">
        <v>0</v>
      </c>
      <c r="L19" s="79"/>
      <c r="M19" s="80"/>
      <c r="N19" s="68"/>
      <c r="O19" s="89"/>
      <c r="P19" s="68"/>
      <c r="Q19" s="68"/>
      <c r="R19" s="68"/>
    </row>
    <row r="20" spans="3:18" x14ac:dyDescent="0.25">
      <c r="C20" s="91" t="s">
        <v>59</v>
      </c>
      <c r="D20" s="77" t="s">
        <v>403</v>
      </c>
      <c r="E20" s="92"/>
      <c r="F20" s="93">
        <f t="shared" ref="F20:K20" si="6">F21+F27+F30+F32</f>
        <v>11980000</v>
      </c>
      <c r="G20" s="93">
        <f t="shared" si="6"/>
        <v>8130661.9600000009</v>
      </c>
      <c r="H20" s="93">
        <f t="shared" si="6"/>
        <v>11524477</v>
      </c>
      <c r="I20" s="93">
        <f t="shared" si="6"/>
        <v>11897000</v>
      </c>
      <c r="J20" s="93">
        <f t="shared" si="6"/>
        <v>11917000</v>
      </c>
      <c r="K20" s="93">
        <f t="shared" si="6"/>
        <v>11917000</v>
      </c>
      <c r="L20" s="79"/>
      <c r="M20" s="80"/>
      <c r="N20" s="68"/>
      <c r="O20" s="68"/>
      <c r="P20" s="68"/>
      <c r="Q20" s="68"/>
      <c r="R20" s="68"/>
    </row>
    <row r="21" spans="3:18" ht="25.5" x14ac:dyDescent="0.25">
      <c r="C21" s="82" t="s">
        <v>404</v>
      </c>
      <c r="D21" s="27" t="s">
        <v>62</v>
      </c>
      <c r="E21" s="83"/>
      <c r="F21" s="84">
        <f t="shared" ref="F21:K21" si="7">F22+F25</f>
        <v>4800000</v>
      </c>
      <c r="G21" s="84">
        <f t="shared" si="7"/>
        <v>2798690.27</v>
      </c>
      <c r="H21" s="84">
        <f t="shared" si="7"/>
        <v>4067000</v>
      </c>
      <c r="I21" s="84">
        <f t="shared" si="7"/>
        <v>4312000</v>
      </c>
      <c r="J21" s="84">
        <f t="shared" si="7"/>
        <v>4332000</v>
      </c>
      <c r="K21" s="84">
        <f t="shared" si="7"/>
        <v>4332000</v>
      </c>
      <c r="L21" s="79"/>
      <c r="M21" s="80"/>
      <c r="N21" s="68"/>
      <c r="O21" s="68"/>
      <c r="P21" s="68"/>
      <c r="Q21" s="68"/>
      <c r="R21" s="68"/>
    </row>
    <row r="22" spans="3:18" ht="25.5" x14ac:dyDescent="0.25">
      <c r="C22" s="82" t="s">
        <v>405</v>
      </c>
      <c r="D22" s="85" t="s">
        <v>64</v>
      </c>
      <c r="E22" s="92"/>
      <c r="F22" s="84">
        <f t="shared" ref="F22:K22" si="8">F23+F24</f>
        <v>4048000</v>
      </c>
      <c r="G22" s="84">
        <f t="shared" si="8"/>
        <v>1933907.8</v>
      </c>
      <c r="H22" s="84">
        <f t="shared" si="8"/>
        <v>2637000</v>
      </c>
      <c r="I22" s="84">
        <f t="shared" si="8"/>
        <v>2732000</v>
      </c>
      <c r="J22" s="84">
        <f t="shared" si="8"/>
        <v>2752000</v>
      </c>
      <c r="K22" s="84">
        <f t="shared" si="8"/>
        <v>2752000</v>
      </c>
      <c r="L22" s="79"/>
      <c r="M22" s="80"/>
      <c r="N22" s="68"/>
      <c r="O22" s="68"/>
      <c r="P22" s="68"/>
      <c r="Q22" s="68"/>
      <c r="R22" s="68"/>
    </row>
    <row r="23" spans="3:18" ht="36" customHeight="1" x14ac:dyDescent="0.25">
      <c r="C23" s="82" t="s">
        <v>406</v>
      </c>
      <c r="D23" s="96" t="s">
        <v>64</v>
      </c>
      <c r="E23" s="92"/>
      <c r="F23" s="84">
        <v>4048000</v>
      </c>
      <c r="G23" s="86">
        <v>1932373.34</v>
      </c>
      <c r="H23" s="84">
        <v>2635000</v>
      </c>
      <c r="I23" s="97">
        <v>2730000</v>
      </c>
      <c r="J23" s="84">
        <v>2750000</v>
      </c>
      <c r="K23" s="84">
        <f>J23</f>
        <v>2750000</v>
      </c>
      <c r="L23" s="79"/>
      <c r="M23" s="87"/>
      <c r="N23" s="88"/>
      <c r="O23" s="89"/>
      <c r="P23" s="68"/>
      <c r="Q23" s="68"/>
      <c r="R23" s="68"/>
    </row>
    <row r="24" spans="3:18" ht="51.75" customHeight="1" x14ac:dyDescent="0.25">
      <c r="C24" s="82" t="s">
        <v>407</v>
      </c>
      <c r="D24" s="96" t="s">
        <v>408</v>
      </c>
      <c r="E24" s="92"/>
      <c r="F24" s="84">
        <v>0</v>
      </c>
      <c r="G24" s="86">
        <v>1534.46</v>
      </c>
      <c r="H24" s="84">
        <v>2000</v>
      </c>
      <c r="I24" s="97">
        <f>H24</f>
        <v>2000</v>
      </c>
      <c r="J24" s="84">
        <f>I24</f>
        <v>2000</v>
      </c>
      <c r="K24" s="84">
        <f>J24</f>
        <v>2000</v>
      </c>
      <c r="L24" s="79"/>
      <c r="M24" s="87"/>
      <c r="N24" s="88"/>
      <c r="O24" s="89"/>
      <c r="P24" s="89"/>
      <c r="Q24" s="89"/>
      <c r="R24" s="89"/>
    </row>
    <row r="25" spans="3:18" ht="38.25" x14ac:dyDescent="0.25">
      <c r="C25" s="82" t="s">
        <v>409</v>
      </c>
      <c r="D25" s="85" t="s">
        <v>67</v>
      </c>
      <c r="E25" s="92"/>
      <c r="F25" s="86">
        <f t="shared" ref="F25:K25" si="9">F26</f>
        <v>752000</v>
      </c>
      <c r="G25" s="86">
        <f t="shared" si="9"/>
        <v>864782.47</v>
      </c>
      <c r="H25" s="86">
        <f t="shared" si="9"/>
        <v>1430000</v>
      </c>
      <c r="I25" s="98">
        <f t="shared" si="9"/>
        <v>1580000</v>
      </c>
      <c r="J25" s="86">
        <f t="shared" si="9"/>
        <v>1580000</v>
      </c>
      <c r="K25" s="86">
        <f t="shared" si="9"/>
        <v>1580000</v>
      </c>
      <c r="L25" s="79"/>
      <c r="M25" s="80"/>
      <c r="N25" s="68"/>
      <c r="O25" s="68"/>
      <c r="P25" s="68"/>
      <c r="Q25" s="68"/>
      <c r="R25" s="68"/>
    </row>
    <row r="26" spans="3:18" ht="51" x14ac:dyDescent="0.25">
      <c r="C26" s="82" t="s">
        <v>410</v>
      </c>
      <c r="D26" s="96" t="s">
        <v>411</v>
      </c>
      <c r="E26" s="92"/>
      <c r="F26" s="86">
        <v>752000</v>
      </c>
      <c r="G26" s="86">
        <v>864782.47</v>
      </c>
      <c r="H26" s="84">
        <v>1430000</v>
      </c>
      <c r="I26" s="97">
        <v>1580000</v>
      </c>
      <c r="J26" s="84">
        <v>1580000</v>
      </c>
      <c r="K26" s="84">
        <f>J26</f>
        <v>1580000</v>
      </c>
      <c r="L26" s="79"/>
      <c r="M26" s="87"/>
      <c r="N26" s="88"/>
      <c r="O26" s="89"/>
      <c r="P26" s="68"/>
      <c r="Q26" s="68"/>
      <c r="R26" s="68"/>
    </row>
    <row r="27" spans="3:18" ht="38.25" x14ac:dyDescent="0.25">
      <c r="C27" s="82" t="s">
        <v>412</v>
      </c>
      <c r="D27" s="27" t="s">
        <v>413</v>
      </c>
      <c r="E27" s="83"/>
      <c r="F27" s="84">
        <f t="shared" ref="F27:K27" si="10">F28+F29</f>
        <v>7100000</v>
      </c>
      <c r="G27" s="84">
        <f t="shared" si="10"/>
        <v>5231475.1000000006</v>
      </c>
      <c r="H27" s="84">
        <f t="shared" si="10"/>
        <v>7300477</v>
      </c>
      <c r="I27" s="97">
        <f t="shared" si="10"/>
        <v>7400000</v>
      </c>
      <c r="J27" s="84">
        <f t="shared" si="10"/>
        <v>7400000</v>
      </c>
      <c r="K27" s="84">
        <f t="shared" si="10"/>
        <v>7400000</v>
      </c>
      <c r="L27" s="79"/>
      <c r="M27" s="80"/>
      <c r="N27" s="68"/>
      <c r="O27" s="68"/>
      <c r="P27" s="68"/>
      <c r="Q27" s="68"/>
      <c r="R27" s="68"/>
    </row>
    <row r="28" spans="3:18" ht="25.5" x14ac:dyDescent="0.25">
      <c r="C28" s="82" t="s">
        <v>414</v>
      </c>
      <c r="D28" s="85" t="s">
        <v>415</v>
      </c>
      <c r="E28" s="83"/>
      <c r="F28" s="84">
        <v>7100000</v>
      </c>
      <c r="G28" s="86">
        <v>5228998.2300000004</v>
      </c>
      <c r="H28" s="84">
        <v>7298000</v>
      </c>
      <c r="I28" s="97">
        <v>7400000</v>
      </c>
      <c r="J28" s="84">
        <v>7400000</v>
      </c>
      <c r="K28" s="84">
        <f>J28</f>
        <v>7400000</v>
      </c>
      <c r="L28" s="79"/>
      <c r="M28" s="87"/>
      <c r="N28" s="88"/>
      <c r="O28" s="89"/>
      <c r="P28" s="68"/>
      <c r="Q28" s="68"/>
      <c r="R28" s="68"/>
    </row>
    <row r="29" spans="3:18" ht="38.25" x14ac:dyDescent="0.25">
      <c r="C29" s="82" t="s">
        <v>416</v>
      </c>
      <c r="D29" s="85" t="s">
        <v>417</v>
      </c>
      <c r="E29" s="83"/>
      <c r="F29" s="84">
        <v>0</v>
      </c>
      <c r="G29" s="84">
        <v>2476.87</v>
      </c>
      <c r="H29" s="84">
        <v>2477</v>
      </c>
      <c r="I29" s="97">
        <v>0</v>
      </c>
      <c r="J29" s="84">
        <f>I29</f>
        <v>0</v>
      </c>
      <c r="K29" s="84">
        <f>J29</f>
        <v>0</v>
      </c>
      <c r="L29" s="79"/>
      <c r="M29" s="87"/>
      <c r="N29" s="88"/>
      <c r="O29" s="89"/>
      <c r="P29" s="68"/>
      <c r="Q29" s="68"/>
      <c r="R29" s="68"/>
    </row>
    <row r="30" spans="3:18" x14ac:dyDescent="0.25">
      <c r="C30" s="82" t="s">
        <v>418</v>
      </c>
      <c r="D30" s="27" t="s">
        <v>72</v>
      </c>
      <c r="E30" s="92"/>
      <c r="F30" s="84">
        <f t="shared" ref="F30:K30" si="11">F31</f>
        <v>40000</v>
      </c>
      <c r="G30" s="84">
        <f t="shared" si="11"/>
        <v>16932.59</v>
      </c>
      <c r="H30" s="84">
        <f t="shared" si="11"/>
        <v>37000</v>
      </c>
      <c r="I30" s="97">
        <f t="shared" si="11"/>
        <v>45000</v>
      </c>
      <c r="J30" s="84">
        <f t="shared" si="11"/>
        <v>45000</v>
      </c>
      <c r="K30" s="84">
        <f t="shared" si="11"/>
        <v>45000</v>
      </c>
      <c r="L30" s="79"/>
      <c r="M30" s="80"/>
      <c r="N30" s="68"/>
      <c r="O30" s="68"/>
      <c r="P30" s="68"/>
      <c r="Q30" s="68"/>
      <c r="R30" s="68"/>
    </row>
    <row r="31" spans="3:18" x14ac:dyDescent="0.25">
      <c r="C31" s="82" t="s">
        <v>419</v>
      </c>
      <c r="D31" s="27" t="s">
        <v>72</v>
      </c>
      <c r="E31" s="92"/>
      <c r="F31" s="84">
        <v>40000</v>
      </c>
      <c r="G31" s="84">
        <v>16932.59</v>
      </c>
      <c r="H31" s="84">
        <v>37000</v>
      </c>
      <c r="I31" s="97">
        <v>45000</v>
      </c>
      <c r="J31" s="84">
        <v>45000</v>
      </c>
      <c r="K31" s="84">
        <f>J31</f>
        <v>45000</v>
      </c>
      <c r="L31" s="79"/>
      <c r="M31" s="87"/>
      <c r="N31" s="88"/>
      <c r="O31" s="89"/>
      <c r="P31" s="68"/>
      <c r="Q31" s="68"/>
      <c r="R31" s="68"/>
    </row>
    <row r="32" spans="3:18" ht="38.25" x14ac:dyDescent="0.25">
      <c r="C32" s="82" t="s">
        <v>420</v>
      </c>
      <c r="D32" s="27" t="s">
        <v>421</v>
      </c>
      <c r="E32" s="44"/>
      <c r="F32" s="84">
        <f t="shared" ref="F32:K32" si="12">F33</f>
        <v>40000</v>
      </c>
      <c r="G32" s="84">
        <f t="shared" si="12"/>
        <v>83564</v>
      </c>
      <c r="H32" s="84">
        <f t="shared" si="12"/>
        <v>120000</v>
      </c>
      <c r="I32" s="97">
        <f t="shared" si="12"/>
        <v>140000</v>
      </c>
      <c r="J32" s="84">
        <f t="shared" si="12"/>
        <v>140000</v>
      </c>
      <c r="K32" s="84">
        <f t="shared" si="12"/>
        <v>140000</v>
      </c>
      <c r="L32" s="79"/>
      <c r="M32" s="80"/>
      <c r="N32" s="68"/>
      <c r="O32" s="68"/>
      <c r="P32" s="68"/>
      <c r="Q32" s="68"/>
      <c r="R32" s="68"/>
    </row>
    <row r="33" spans="3:18" ht="25.5" x14ac:dyDescent="0.25">
      <c r="C33" s="82" t="s">
        <v>422</v>
      </c>
      <c r="D33" s="85" t="s">
        <v>423</v>
      </c>
      <c r="E33" s="44"/>
      <c r="F33" s="84">
        <v>40000</v>
      </c>
      <c r="G33" s="84">
        <v>83564</v>
      </c>
      <c r="H33" s="84">
        <v>120000</v>
      </c>
      <c r="I33" s="97">
        <v>140000</v>
      </c>
      <c r="J33" s="84">
        <v>140000</v>
      </c>
      <c r="K33" s="84">
        <f>J33</f>
        <v>140000</v>
      </c>
      <c r="L33" s="79"/>
      <c r="M33" s="87"/>
      <c r="N33" s="88"/>
      <c r="O33" s="89"/>
      <c r="P33" s="68"/>
      <c r="Q33" s="68"/>
      <c r="R33" s="68"/>
    </row>
    <row r="34" spans="3:18" x14ac:dyDescent="0.25">
      <c r="C34" s="91" t="s">
        <v>75</v>
      </c>
      <c r="D34" s="77" t="s">
        <v>424</v>
      </c>
      <c r="E34" s="92"/>
      <c r="F34" s="93">
        <f t="shared" ref="F34:K34" si="13">F35+F37</f>
        <v>2790000</v>
      </c>
      <c r="G34" s="93">
        <f t="shared" si="13"/>
        <v>1739594.74</v>
      </c>
      <c r="H34" s="93">
        <f t="shared" si="13"/>
        <v>3700000</v>
      </c>
      <c r="I34" s="94">
        <f t="shared" si="13"/>
        <v>3950000</v>
      </c>
      <c r="J34" s="93">
        <f t="shared" si="13"/>
        <v>3950000</v>
      </c>
      <c r="K34" s="93">
        <f t="shared" si="13"/>
        <v>3950000</v>
      </c>
      <c r="L34" s="79"/>
      <c r="M34" s="80"/>
      <c r="N34" s="68"/>
      <c r="O34" s="68"/>
      <c r="P34" s="68"/>
      <c r="Q34" s="68"/>
      <c r="R34" s="68"/>
    </row>
    <row r="35" spans="3:18" x14ac:dyDescent="0.25">
      <c r="C35" s="82" t="s">
        <v>425</v>
      </c>
      <c r="D35" s="27" t="s">
        <v>426</v>
      </c>
      <c r="E35" s="44"/>
      <c r="F35" s="97">
        <f t="shared" ref="F35:K35" si="14">F36</f>
        <v>1500000</v>
      </c>
      <c r="G35" s="97">
        <f t="shared" si="14"/>
        <v>750474.37</v>
      </c>
      <c r="H35" s="97">
        <f t="shared" si="14"/>
        <v>2200000</v>
      </c>
      <c r="I35" s="97">
        <f t="shared" si="14"/>
        <v>2300000</v>
      </c>
      <c r="J35" s="97">
        <f t="shared" si="14"/>
        <v>2300000</v>
      </c>
      <c r="K35" s="97">
        <f t="shared" si="14"/>
        <v>2300000</v>
      </c>
      <c r="L35" s="79"/>
      <c r="M35" s="80"/>
      <c r="N35" s="68"/>
      <c r="O35" s="68"/>
      <c r="P35" s="68"/>
      <c r="Q35" s="68"/>
      <c r="R35" s="68"/>
    </row>
    <row r="36" spans="3:18" ht="38.25" x14ac:dyDescent="0.25">
      <c r="C36" s="82" t="s">
        <v>427</v>
      </c>
      <c r="D36" s="85" t="s">
        <v>428</v>
      </c>
      <c r="E36" s="44"/>
      <c r="F36" s="97">
        <v>1500000</v>
      </c>
      <c r="G36" s="84">
        <v>750474.37</v>
      </c>
      <c r="H36" s="97">
        <v>2200000</v>
      </c>
      <c r="I36" s="97">
        <v>2300000</v>
      </c>
      <c r="J36" s="84">
        <v>2300000</v>
      </c>
      <c r="K36" s="84">
        <f>J36</f>
        <v>2300000</v>
      </c>
      <c r="L36" s="79"/>
      <c r="M36" s="99"/>
      <c r="N36" s="88"/>
      <c r="O36" s="100"/>
      <c r="P36" s="68"/>
      <c r="Q36" s="68"/>
      <c r="R36" s="68"/>
    </row>
    <row r="37" spans="3:18" x14ac:dyDescent="0.25">
      <c r="C37" s="82" t="s">
        <v>429</v>
      </c>
      <c r="D37" s="27" t="s">
        <v>430</v>
      </c>
      <c r="E37" s="44"/>
      <c r="F37" s="97">
        <f t="shared" ref="F37:K37" si="15">F38+F40</f>
        <v>1290000</v>
      </c>
      <c r="G37" s="97">
        <f t="shared" si="15"/>
        <v>989120.37</v>
      </c>
      <c r="H37" s="97">
        <f t="shared" si="15"/>
        <v>1500000</v>
      </c>
      <c r="I37" s="97">
        <f t="shared" si="15"/>
        <v>1650000</v>
      </c>
      <c r="J37" s="97">
        <f t="shared" si="15"/>
        <v>1650000</v>
      </c>
      <c r="K37" s="97">
        <f t="shared" si="15"/>
        <v>1650000</v>
      </c>
      <c r="L37" s="79"/>
      <c r="M37" s="80"/>
      <c r="N37" s="68"/>
      <c r="O37" s="68"/>
      <c r="P37" s="68"/>
      <c r="Q37" s="68"/>
      <c r="R37" s="68"/>
    </row>
    <row r="38" spans="3:18" x14ac:dyDescent="0.25">
      <c r="C38" s="82" t="s">
        <v>431</v>
      </c>
      <c r="D38" s="27" t="s">
        <v>432</v>
      </c>
      <c r="E38" s="44"/>
      <c r="F38" s="97">
        <f t="shared" ref="F38:K38" si="16">F39</f>
        <v>1140000</v>
      </c>
      <c r="G38" s="97">
        <f t="shared" si="16"/>
        <v>941588.72</v>
      </c>
      <c r="H38" s="97">
        <f t="shared" si="16"/>
        <v>1240000</v>
      </c>
      <c r="I38" s="97">
        <f t="shared" si="16"/>
        <v>1300000</v>
      </c>
      <c r="J38" s="97">
        <f t="shared" si="16"/>
        <v>1300000</v>
      </c>
      <c r="K38" s="97">
        <f t="shared" si="16"/>
        <v>1300000</v>
      </c>
      <c r="L38" s="79"/>
      <c r="M38" s="80"/>
      <c r="N38" s="68"/>
      <c r="O38" s="68"/>
      <c r="P38" s="68"/>
      <c r="Q38" s="68"/>
      <c r="R38" s="68"/>
    </row>
    <row r="39" spans="3:18" ht="25.5" x14ac:dyDescent="0.25">
      <c r="C39" s="82" t="s">
        <v>433</v>
      </c>
      <c r="D39" s="27" t="s">
        <v>434</v>
      </c>
      <c r="E39" s="44"/>
      <c r="F39" s="97">
        <v>1140000</v>
      </c>
      <c r="G39" s="84">
        <v>941588.72</v>
      </c>
      <c r="H39" s="97">
        <v>1240000</v>
      </c>
      <c r="I39" s="97">
        <v>1300000</v>
      </c>
      <c r="J39" s="84">
        <v>1300000</v>
      </c>
      <c r="K39" s="84">
        <f>J39</f>
        <v>1300000</v>
      </c>
      <c r="L39" s="79"/>
      <c r="M39" s="99"/>
      <c r="N39" s="88"/>
      <c r="O39" s="100"/>
      <c r="P39" s="68"/>
      <c r="Q39" s="68"/>
      <c r="R39" s="68"/>
    </row>
    <row r="40" spans="3:18" x14ac:dyDescent="0.25">
      <c r="C40" s="82" t="s">
        <v>435</v>
      </c>
      <c r="D40" s="27" t="s">
        <v>436</v>
      </c>
      <c r="E40" s="44"/>
      <c r="F40" s="97">
        <f t="shared" ref="F40:K40" si="17">F41</f>
        <v>150000</v>
      </c>
      <c r="G40" s="97">
        <f t="shared" si="17"/>
        <v>47531.65</v>
      </c>
      <c r="H40" s="97">
        <f t="shared" si="17"/>
        <v>260000</v>
      </c>
      <c r="I40" s="97">
        <f t="shared" si="17"/>
        <v>350000</v>
      </c>
      <c r="J40" s="97">
        <f t="shared" si="17"/>
        <v>350000</v>
      </c>
      <c r="K40" s="97">
        <f t="shared" si="17"/>
        <v>350000</v>
      </c>
      <c r="L40" s="79"/>
      <c r="M40" s="80"/>
      <c r="N40" s="68"/>
      <c r="O40" s="68"/>
      <c r="P40" s="68"/>
      <c r="Q40" s="68"/>
      <c r="R40" s="68"/>
    </row>
    <row r="41" spans="3:18" ht="36.75" customHeight="1" x14ac:dyDescent="0.25">
      <c r="C41" s="82" t="s">
        <v>437</v>
      </c>
      <c r="D41" s="27" t="s">
        <v>438</v>
      </c>
      <c r="E41" s="44"/>
      <c r="F41" s="97">
        <v>150000</v>
      </c>
      <c r="G41" s="84">
        <v>47531.65</v>
      </c>
      <c r="H41" s="97">
        <v>260000</v>
      </c>
      <c r="I41" s="97">
        <v>350000</v>
      </c>
      <c r="J41" s="84">
        <v>350000</v>
      </c>
      <c r="K41" s="84">
        <f>J41</f>
        <v>350000</v>
      </c>
      <c r="L41" s="79"/>
      <c r="M41" s="99"/>
      <c r="N41" s="88"/>
      <c r="O41" s="100"/>
      <c r="P41" s="68"/>
      <c r="Q41" s="68"/>
      <c r="R41" s="68"/>
    </row>
    <row r="42" spans="3:18" x14ac:dyDescent="0.25">
      <c r="C42" s="91" t="s">
        <v>107</v>
      </c>
      <c r="D42" s="77" t="s">
        <v>439</v>
      </c>
      <c r="E42" s="92"/>
      <c r="F42" s="93">
        <f t="shared" ref="F42:K42" si="18">F43+F45</f>
        <v>2730000</v>
      </c>
      <c r="G42" s="93">
        <f t="shared" si="18"/>
        <v>2093607.95</v>
      </c>
      <c r="H42" s="93">
        <f t="shared" si="18"/>
        <v>2730000</v>
      </c>
      <c r="I42" s="94">
        <f t="shared" si="18"/>
        <v>2830000</v>
      </c>
      <c r="J42" s="93">
        <f t="shared" si="18"/>
        <v>2830000</v>
      </c>
      <c r="K42" s="93">
        <f t="shared" si="18"/>
        <v>2830000</v>
      </c>
      <c r="L42" s="79"/>
      <c r="M42" s="81"/>
      <c r="N42" s="68"/>
      <c r="O42" s="68"/>
      <c r="P42" s="68"/>
      <c r="Q42" s="68"/>
      <c r="R42" s="68"/>
    </row>
    <row r="43" spans="3:18" ht="38.25" x14ac:dyDescent="0.25">
      <c r="C43" s="101" t="s">
        <v>440</v>
      </c>
      <c r="D43" s="102" t="s">
        <v>441</v>
      </c>
      <c r="E43" s="44"/>
      <c r="F43" s="84">
        <f t="shared" ref="F43:K43" si="19">F44</f>
        <v>2700000</v>
      </c>
      <c r="G43" s="84">
        <f t="shared" si="19"/>
        <v>2074407.95</v>
      </c>
      <c r="H43" s="84">
        <f t="shared" si="19"/>
        <v>2700000</v>
      </c>
      <c r="I43" s="97">
        <f t="shared" si="19"/>
        <v>2800000</v>
      </c>
      <c r="J43" s="84">
        <f t="shared" si="19"/>
        <v>2800000</v>
      </c>
      <c r="K43" s="84">
        <f t="shared" si="19"/>
        <v>2800000</v>
      </c>
      <c r="L43" s="79"/>
      <c r="M43" s="80"/>
      <c r="N43" s="68"/>
      <c r="O43" s="68"/>
      <c r="P43" s="68"/>
      <c r="Q43" s="68"/>
      <c r="R43" s="68"/>
    </row>
    <row r="44" spans="3:18" ht="38.25" x14ac:dyDescent="0.25">
      <c r="C44" s="101" t="s">
        <v>442</v>
      </c>
      <c r="D44" s="85" t="s">
        <v>443</v>
      </c>
      <c r="E44" s="44"/>
      <c r="F44" s="84">
        <v>2700000</v>
      </c>
      <c r="G44" s="84">
        <v>2074407.95</v>
      </c>
      <c r="H44" s="84">
        <v>2700000</v>
      </c>
      <c r="I44" s="97">
        <v>2800000</v>
      </c>
      <c r="J44" s="84">
        <f>I44</f>
        <v>2800000</v>
      </c>
      <c r="K44" s="84">
        <f>J44</f>
        <v>2800000</v>
      </c>
      <c r="L44" s="79"/>
      <c r="M44" s="87"/>
      <c r="N44" s="88"/>
      <c r="O44" s="89"/>
      <c r="P44" s="68"/>
      <c r="Q44" s="68"/>
      <c r="R44" s="68"/>
    </row>
    <row r="45" spans="3:18" ht="25.5" x14ac:dyDescent="0.25">
      <c r="C45" s="82" t="s">
        <v>117</v>
      </c>
      <c r="D45" s="27" t="s">
        <v>118</v>
      </c>
      <c r="E45" s="83"/>
      <c r="F45" s="84">
        <f t="shared" ref="F45:K46" si="20">F46</f>
        <v>30000</v>
      </c>
      <c r="G45" s="84">
        <f t="shared" si="20"/>
        <v>19200</v>
      </c>
      <c r="H45" s="84">
        <f t="shared" si="20"/>
        <v>30000</v>
      </c>
      <c r="I45" s="97">
        <f t="shared" si="20"/>
        <v>30000</v>
      </c>
      <c r="J45" s="84">
        <f t="shared" si="20"/>
        <v>30000</v>
      </c>
      <c r="K45" s="84">
        <f t="shared" si="20"/>
        <v>30000</v>
      </c>
      <c r="L45" s="79"/>
      <c r="M45" s="80"/>
      <c r="N45" s="103"/>
      <c r="O45" s="68"/>
      <c r="P45" s="68"/>
      <c r="Q45" s="68"/>
      <c r="R45" s="68"/>
    </row>
    <row r="46" spans="3:18" ht="62.25" customHeight="1" x14ac:dyDescent="0.25">
      <c r="C46" s="82" t="s">
        <v>146</v>
      </c>
      <c r="D46" s="85" t="s">
        <v>147</v>
      </c>
      <c r="E46" s="83"/>
      <c r="F46" s="84">
        <f t="shared" si="20"/>
        <v>30000</v>
      </c>
      <c r="G46" s="84">
        <f t="shared" si="20"/>
        <v>19200</v>
      </c>
      <c r="H46" s="84">
        <f t="shared" si="20"/>
        <v>30000</v>
      </c>
      <c r="I46" s="97">
        <f t="shared" si="20"/>
        <v>30000</v>
      </c>
      <c r="J46" s="84">
        <f t="shared" si="20"/>
        <v>30000</v>
      </c>
      <c r="K46" s="84">
        <f t="shared" si="20"/>
        <v>30000</v>
      </c>
      <c r="L46" s="79"/>
      <c r="M46" s="80"/>
      <c r="N46" s="103"/>
      <c r="O46" s="68"/>
      <c r="P46" s="68"/>
      <c r="Q46" s="68"/>
      <c r="R46" s="68"/>
    </row>
    <row r="47" spans="3:18" ht="86.25" customHeight="1" x14ac:dyDescent="0.25">
      <c r="C47" s="82" t="s">
        <v>444</v>
      </c>
      <c r="D47" s="96" t="s">
        <v>445</v>
      </c>
      <c r="E47" s="104"/>
      <c r="F47" s="97">
        <v>30000</v>
      </c>
      <c r="G47" s="97">
        <v>19200</v>
      </c>
      <c r="H47" s="97">
        <v>30000</v>
      </c>
      <c r="I47" s="97">
        <v>30000</v>
      </c>
      <c r="J47" s="97">
        <v>30000</v>
      </c>
      <c r="K47" s="97">
        <v>30000</v>
      </c>
      <c r="L47" s="79"/>
      <c r="M47" s="87"/>
      <c r="N47" s="103"/>
      <c r="O47" s="100"/>
      <c r="P47" s="89"/>
      <c r="Q47" s="68"/>
      <c r="R47" s="68"/>
    </row>
    <row r="48" spans="3:18" ht="48.75" customHeight="1" x14ac:dyDescent="0.25">
      <c r="C48" s="91" t="s">
        <v>168</v>
      </c>
      <c r="D48" s="77" t="s">
        <v>446</v>
      </c>
      <c r="E48" s="92"/>
      <c r="F48" s="93">
        <f t="shared" ref="F48:K48" si="21">F49+F56+F59</f>
        <v>32931600</v>
      </c>
      <c r="G48" s="93">
        <f t="shared" si="21"/>
        <v>25512334.140000001</v>
      </c>
      <c r="H48" s="93">
        <f t="shared" si="21"/>
        <v>33205400</v>
      </c>
      <c r="I48" s="94">
        <f t="shared" si="21"/>
        <v>34180900</v>
      </c>
      <c r="J48" s="93">
        <f t="shared" si="21"/>
        <v>22933300</v>
      </c>
      <c r="K48" s="93">
        <f t="shared" si="21"/>
        <v>23766600</v>
      </c>
      <c r="L48" s="79"/>
      <c r="M48" s="80"/>
      <c r="N48" s="68"/>
      <c r="O48" s="105"/>
      <c r="P48" s="68"/>
      <c r="Q48" s="68"/>
      <c r="R48" s="68"/>
    </row>
    <row r="49" spans="3:18" ht="88.5" customHeight="1" x14ac:dyDescent="0.25">
      <c r="C49" s="82" t="s">
        <v>180</v>
      </c>
      <c r="D49" s="26" t="s">
        <v>181</v>
      </c>
      <c r="E49" s="44"/>
      <c r="F49" s="84">
        <f t="shared" ref="F49:K49" si="22">F50+F52+F54</f>
        <v>30570500</v>
      </c>
      <c r="G49" s="84">
        <f t="shared" si="22"/>
        <v>24697538.949999999</v>
      </c>
      <c r="H49" s="84">
        <f t="shared" si="22"/>
        <v>31104200</v>
      </c>
      <c r="I49" s="97">
        <f t="shared" si="22"/>
        <v>32079700</v>
      </c>
      <c r="J49" s="84">
        <f t="shared" si="22"/>
        <v>20832100</v>
      </c>
      <c r="K49" s="84">
        <f t="shared" si="22"/>
        <v>21665400</v>
      </c>
      <c r="L49" s="79"/>
      <c r="M49" s="80"/>
      <c r="N49" s="68"/>
      <c r="O49" s="68"/>
      <c r="P49" s="68"/>
      <c r="Q49" s="68"/>
      <c r="R49" s="68"/>
    </row>
    <row r="50" spans="3:18" ht="63.75" x14ac:dyDescent="0.25">
      <c r="C50" s="82" t="s">
        <v>447</v>
      </c>
      <c r="D50" s="26" t="s">
        <v>448</v>
      </c>
      <c r="E50" s="83"/>
      <c r="F50" s="84">
        <f t="shared" ref="F50:K50" si="23">F51</f>
        <v>3466300</v>
      </c>
      <c r="G50" s="84">
        <f t="shared" si="23"/>
        <v>3415879.37</v>
      </c>
      <c r="H50" s="84">
        <f t="shared" si="23"/>
        <v>4000000</v>
      </c>
      <c r="I50" s="97">
        <f t="shared" si="23"/>
        <v>4178000</v>
      </c>
      <c r="J50" s="84">
        <f t="shared" si="23"/>
        <v>4345100</v>
      </c>
      <c r="K50" s="84">
        <f t="shared" si="23"/>
        <v>4518900</v>
      </c>
      <c r="L50" s="79"/>
      <c r="M50" s="80"/>
      <c r="N50" s="68"/>
      <c r="O50" s="68"/>
      <c r="P50" s="68"/>
      <c r="Q50" s="68"/>
      <c r="R50" s="68"/>
    </row>
    <row r="51" spans="3:18" ht="76.5" x14ac:dyDescent="0.25">
      <c r="C51" s="82" t="s">
        <v>449</v>
      </c>
      <c r="D51" s="26" t="s">
        <v>450</v>
      </c>
      <c r="E51" s="83"/>
      <c r="F51" s="84">
        <v>3466300</v>
      </c>
      <c r="G51" s="84">
        <v>3415879.37</v>
      </c>
      <c r="H51" s="84">
        <v>4000000</v>
      </c>
      <c r="I51" s="97">
        <v>4178000</v>
      </c>
      <c r="J51" s="84">
        <v>4345100</v>
      </c>
      <c r="K51" s="84">
        <v>4518900</v>
      </c>
      <c r="L51" s="79"/>
      <c r="M51" s="87"/>
      <c r="N51" s="88"/>
      <c r="O51" s="100"/>
      <c r="P51" s="68"/>
      <c r="Q51" s="68"/>
      <c r="R51" s="68"/>
    </row>
    <row r="52" spans="3:18" ht="90" customHeight="1" x14ac:dyDescent="0.25">
      <c r="C52" s="82" t="s">
        <v>187</v>
      </c>
      <c r="D52" s="26" t="s">
        <v>188</v>
      </c>
      <c r="E52" s="44"/>
      <c r="F52" s="84">
        <f t="shared" ref="F52:K52" si="24">F53</f>
        <v>750300</v>
      </c>
      <c r="G52" s="84">
        <f t="shared" si="24"/>
        <v>449979.2</v>
      </c>
      <c r="H52" s="84">
        <f t="shared" si="24"/>
        <v>750300</v>
      </c>
      <c r="I52" s="97">
        <f t="shared" si="24"/>
        <v>527700</v>
      </c>
      <c r="J52" s="84">
        <f t="shared" si="24"/>
        <v>548800</v>
      </c>
      <c r="K52" s="84">
        <f t="shared" si="24"/>
        <v>570800</v>
      </c>
      <c r="L52" s="79"/>
      <c r="M52" s="80"/>
      <c r="N52" s="68"/>
      <c r="O52" s="68"/>
      <c r="P52" s="68"/>
      <c r="Q52" s="68"/>
      <c r="R52" s="68"/>
    </row>
    <row r="53" spans="3:18" ht="66.75" customHeight="1" x14ac:dyDescent="0.25">
      <c r="C53" s="82" t="s">
        <v>451</v>
      </c>
      <c r="D53" s="26" t="s">
        <v>452</v>
      </c>
      <c r="E53" s="44"/>
      <c r="F53" s="84">
        <v>750300</v>
      </c>
      <c r="G53" s="84">
        <v>449979.2</v>
      </c>
      <c r="H53" s="84">
        <f>F53</f>
        <v>750300</v>
      </c>
      <c r="I53" s="97">
        <v>527700</v>
      </c>
      <c r="J53" s="84">
        <v>548800</v>
      </c>
      <c r="K53" s="84">
        <v>570800</v>
      </c>
      <c r="L53" s="79"/>
      <c r="M53" s="87"/>
      <c r="N53" s="88"/>
      <c r="O53" s="89"/>
      <c r="P53" s="106"/>
      <c r="Q53" s="106"/>
      <c r="R53" s="106"/>
    </row>
    <row r="54" spans="3:18" ht="51" x14ac:dyDescent="0.25">
      <c r="C54" s="82" t="s">
        <v>453</v>
      </c>
      <c r="D54" s="26" t="s">
        <v>454</v>
      </c>
      <c r="E54" s="44"/>
      <c r="F54" s="84">
        <f t="shared" ref="F54:K54" si="25">F55</f>
        <v>26353900</v>
      </c>
      <c r="G54" s="84">
        <f t="shared" si="25"/>
        <v>20831680.379999999</v>
      </c>
      <c r="H54" s="84">
        <f t="shared" si="25"/>
        <v>26353900</v>
      </c>
      <c r="I54" s="97">
        <f t="shared" si="25"/>
        <v>27374000</v>
      </c>
      <c r="J54" s="84">
        <f t="shared" si="25"/>
        <v>15938200</v>
      </c>
      <c r="K54" s="84">
        <f t="shared" si="25"/>
        <v>16575700</v>
      </c>
      <c r="L54" s="79"/>
      <c r="M54" s="80"/>
      <c r="N54" s="68"/>
      <c r="O54" s="68"/>
      <c r="P54" s="68"/>
      <c r="Q54" s="68"/>
      <c r="R54" s="68"/>
    </row>
    <row r="55" spans="3:18" ht="38.25" x14ac:dyDescent="0.25">
      <c r="C55" s="82" t="s">
        <v>455</v>
      </c>
      <c r="D55" s="26" t="s">
        <v>456</v>
      </c>
      <c r="E55" s="44"/>
      <c r="F55" s="84">
        <v>26353900</v>
      </c>
      <c r="G55" s="84">
        <v>20831680.379999999</v>
      </c>
      <c r="H55" s="84">
        <f>F55</f>
        <v>26353900</v>
      </c>
      <c r="I55" s="97">
        <v>27374000</v>
      </c>
      <c r="J55" s="84">
        <v>15938200</v>
      </c>
      <c r="K55" s="84">
        <v>16575700</v>
      </c>
      <c r="L55" s="79"/>
      <c r="M55" s="87"/>
      <c r="N55" s="88"/>
      <c r="O55" s="89"/>
      <c r="P55" s="106"/>
      <c r="Q55" s="106"/>
      <c r="R55" s="106"/>
    </row>
    <row r="56" spans="3:18" ht="36.75" customHeight="1" x14ac:dyDescent="0.25">
      <c r="C56" s="82" t="s">
        <v>195</v>
      </c>
      <c r="D56" s="27" t="s">
        <v>196</v>
      </c>
      <c r="E56" s="107"/>
      <c r="F56" s="108">
        <f t="shared" ref="F56:K57" si="26">F57</f>
        <v>230000</v>
      </c>
      <c r="G56" s="108">
        <f t="shared" si="26"/>
        <v>256129</v>
      </c>
      <c r="H56" s="108">
        <f t="shared" si="26"/>
        <v>230000</v>
      </c>
      <c r="I56" s="109">
        <f t="shared" si="26"/>
        <v>230000</v>
      </c>
      <c r="J56" s="108">
        <f t="shared" si="26"/>
        <v>230000</v>
      </c>
      <c r="K56" s="108">
        <f t="shared" si="26"/>
        <v>230000</v>
      </c>
      <c r="L56" s="79"/>
      <c r="M56" s="80"/>
      <c r="N56" s="68"/>
      <c r="O56" s="68"/>
      <c r="P56" s="68"/>
      <c r="Q56" s="68"/>
      <c r="R56" s="68"/>
    </row>
    <row r="57" spans="3:18" ht="45" customHeight="1" x14ac:dyDescent="0.25">
      <c r="C57" s="82" t="s">
        <v>197</v>
      </c>
      <c r="D57" s="85" t="s">
        <v>198</v>
      </c>
      <c r="E57" s="107"/>
      <c r="F57" s="108">
        <f t="shared" si="26"/>
        <v>230000</v>
      </c>
      <c r="G57" s="108">
        <f t="shared" si="26"/>
        <v>256129</v>
      </c>
      <c r="H57" s="108">
        <f t="shared" si="26"/>
        <v>230000</v>
      </c>
      <c r="I57" s="109">
        <f t="shared" si="26"/>
        <v>230000</v>
      </c>
      <c r="J57" s="108">
        <f t="shared" si="26"/>
        <v>230000</v>
      </c>
      <c r="K57" s="108">
        <f t="shared" si="26"/>
        <v>230000</v>
      </c>
      <c r="L57" s="79"/>
      <c r="M57" s="80"/>
      <c r="N57" s="68"/>
      <c r="O57" s="68"/>
      <c r="P57" s="68"/>
      <c r="Q57" s="68"/>
      <c r="R57" s="68"/>
    </row>
    <row r="58" spans="3:18" ht="49.5" customHeight="1" x14ac:dyDescent="0.25">
      <c r="C58" s="82" t="s">
        <v>457</v>
      </c>
      <c r="D58" s="85" t="s">
        <v>458</v>
      </c>
      <c r="E58" s="107"/>
      <c r="F58" s="108">
        <v>230000</v>
      </c>
      <c r="G58" s="108">
        <v>256129</v>
      </c>
      <c r="H58" s="109">
        <v>230000</v>
      </c>
      <c r="I58" s="109">
        <v>230000</v>
      </c>
      <c r="J58" s="108">
        <v>230000</v>
      </c>
      <c r="K58" s="108">
        <v>230000</v>
      </c>
      <c r="L58" s="79"/>
      <c r="M58" s="87"/>
      <c r="N58" s="88"/>
      <c r="O58" s="68"/>
      <c r="P58" s="68"/>
      <c r="Q58" s="68"/>
      <c r="R58" s="68"/>
    </row>
    <row r="59" spans="3:18" ht="75" customHeight="1" x14ac:dyDescent="0.25">
      <c r="C59" s="82" t="s">
        <v>201</v>
      </c>
      <c r="D59" s="27" t="s">
        <v>202</v>
      </c>
      <c r="E59" s="107"/>
      <c r="F59" s="108">
        <f t="shared" ref="F59:K60" si="27">F60</f>
        <v>2131100</v>
      </c>
      <c r="G59" s="108">
        <f t="shared" si="27"/>
        <v>558666.18999999994</v>
      </c>
      <c r="H59" s="108">
        <f t="shared" si="27"/>
        <v>1871200</v>
      </c>
      <c r="I59" s="109">
        <f t="shared" si="27"/>
        <v>1871200</v>
      </c>
      <c r="J59" s="108">
        <f t="shared" si="27"/>
        <v>1871200</v>
      </c>
      <c r="K59" s="108">
        <f t="shared" si="27"/>
        <v>1871200</v>
      </c>
      <c r="L59" s="79"/>
      <c r="M59" s="80"/>
      <c r="N59" s="68"/>
      <c r="O59" s="68"/>
      <c r="P59" s="68"/>
      <c r="Q59" s="68"/>
      <c r="R59" s="68"/>
    </row>
    <row r="60" spans="3:18" ht="78.75" customHeight="1" x14ac:dyDescent="0.25">
      <c r="C60" s="82" t="s">
        <v>203</v>
      </c>
      <c r="D60" s="90" t="s">
        <v>204</v>
      </c>
      <c r="E60" s="107"/>
      <c r="F60" s="108">
        <f t="shared" si="27"/>
        <v>2131100</v>
      </c>
      <c r="G60" s="108">
        <f t="shared" si="27"/>
        <v>558666.18999999994</v>
      </c>
      <c r="H60" s="108">
        <f t="shared" si="27"/>
        <v>1871200</v>
      </c>
      <c r="I60" s="109">
        <f t="shared" si="27"/>
        <v>1871200</v>
      </c>
      <c r="J60" s="108">
        <f t="shared" si="27"/>
        <v>1871200</v>
      </c>
      <c r="K60" s="108">
        <f t="shared" si="27"/>
        <v>1871200</v>
      </c>
      <c r="L60" s="79"/>
      <c r="M60" s="80"/>
      <c r="N60" s="68"/>
      <c r="O60" s="68"/>
      <c r="P60" s="68"/>
      <c r="Q60" s="68"/>
      <c r="R60" s="68"/>
    </row>
    <row r="61" spans="3:18" ht="73.5" customHeight="1" x14ac:dyDescent="0.25">
      <c r="C61" s="82" t="s">
        <v>459</v>
      </c>
      <c r="D61" s="85" t="s">
        <v>460</v>
      </c>
      <c r="E61" s="107"/>
      <c r="F61" s="108">
        <v>2131100</v>
      </c>
      <c r="G61" s="108">
        <v>558666.18999999994</v>
      </c>
      <c r="H61" s="108">
        <v>1871200</v>
      </c>
      <c r="I61" s="109">
        <f>18700+1652500+200000</f>
        <v>1871200</v>
      </c>
      <c r="J61" s="108">
        <f>18700+1652500+200000</f>
        <v>1871200</v>
      </c>
      <c r="K61" s="108">
        <f>18700+1652500+200000</f>
        <v>1871200</v>
      </c>
      <c r="L61" s="79"/>
      <c r="M61" s="87"/>
      <c r="N61" s="88"/>
      <c r="O61" s="89"/>
      <c r="P61" s="89"/>
      <c r="Q61" s="68"/>
      <c r="R61" s="68"/>
    </row>
    <row r="62" spans="3:18" ht="29.25" customHeight="1" x14ac:dyDescent="0.25">
      <c r="C62" s="91" t="s">
        <v>207</v>
      </c>
      <c r="D62" s="77" t="s">
        <v>461</v>
      </c>
      <c r="E62" s="83"/>
      <c r="F62" s="93">
        <f t="shared" ref="F62:K62" si="28">F63</f>
        <v>1000000</v>
      </c>
      <c r="G62" s="93">
        <f t="shared" si="28"/>
        <v>397075.93999999994</v>
      </c>
      <c r="H62" s="93">
        <f t="shared" si="28"/>
        <v>560000</v>
      </c>
      <c r="I62" s="94">
        <f t="shared" si="28"/>
        <v>610908.00090909097</v>
      </c>
      <c r="J62" s="93">
        <f t="shared" si="28"/>
        <v>610908.00090909097</v>
      </c>
      <c r="K62" s="93">
        <f t="shared" si="28"/>
        <v>610908.00090909097</v>
      </c>
      <c r="L62" s="79"/>
      <c r="M62" s="80"/>
      <c r="N62" s="68"/>
      <c r="O62" s="68"/>
      <c r="P62" s="68"/>
      <c r="Q62" s="68"/>
      <c r="R62" s="68"/>
    </row>
    <row r="63" spans="3:18" x14ac:dyDescent="0.25">
      <c r="C63" s="82" t="s">
        <v>209</v>
      </c>
      <c r="D63" s="27" t="s">
        <v>210</v>
      </c>
      <c r="E63" s="83"/>
      <c r="F63" s="84">
        <f t="shared" ref="F63:K63" si="29">F64+F65+F66+F69</f>
        <v>1000000</v>
      </c>
      <c r="G63" s="84">
        <f t="shared" si="29"/>
        <v>397075.93999999994</v>
      </c>
      <c r="H63" s="84">
        <f t="shared" si="29"/>
        <v>560000</v>
      </c>
      <c r="I63" s="97">
        <f t="shared" si="29"/>
        <v>610908.00090909097</v>
      </c>
      <c r="J63" s="84">
        <f t="shared" si="29"/>
        <v>610908.00090909097</v>
      </c>
      <c r="K63" s="84">
        <f t="shared" si="29"/>
        <v>610908.00090909097</v>
      </c>
      <c r="L63" s="79"/>
      <c r="M63" s="80"/>
      <c r="N63" s="68"/>
      <c r="O63" s="68"/>
      <c r="P63" s="68"/>
      <c r="Q63" s="68"/>
      <c r="R63" s="68"/>
    </row>
    <row r="64" spans="3:18" ht="36" customHeight="1" x14ac:dyDescent="0.25">
      <c r="C64" s="82" t="s">
        <v>462</v>
      </c>
      <c r="D64" s="96" t="s">
        <v>463</v>
      </c>
      <c r="E64" s="83"/>
      <c r="F64" s="84">
        <v>570000</v>
      </c>
      <c r="G64" s="84">
        <v>326977.15999999997</v>
      </c>
      <c r="H64" s="84">
        <v>436000</v>
      </c>
      <c r="I64" s="97">
        <f>H64/55*60-0.36</f>
        <v>475636.00363636366</v>
      </c>
      <c r="J64" s="84">
        <f>I64</f>
        <v>475636.00363636366</v>
      </c>
      <c r="K64" s="84">
        <f>J64</f>
        <v>475636.00363636366</v>
      </c>
      <c r="L64" s="79"/>
      <c r="M64" s="110"/>
      <c r="N64" s="88"/>
      <c r="O64" s="111"/>
      <c r="P64" s="68"/>
      <c r="Q64" s="68"/>
      <c r="R64" s="68"/>
    </row>
    <row r="65" spans="3:18" ht="22.5" customHeight="1" x14ac:dyDescent="0.25">
      <c r="C65" s="82" t="s">
        <v>464</v>
      </c>
      <c r="D65" s="27" t="s">
        <v>465</v>
      </c>
      <c r="E65" s="83"/>
      <c r="F65" s="84">
        <v>230000</v>
      </c>
      <c r="G65" s="84">
        <v>92996.23</v>
      </c>
      <c r="H65" s="97">
        <v>124000</v>
      </c>
      <c r="I65" s="97">
        <f>H65/55*60-0.73</f>
        <v>135271.99727272725</v>
      </c>
      <c r="J65" s="84">
        <f>I65</f>
        <v>135271.99727272725</v>
      </c>
      <c r="K65" s="84">
        <f>J65</f>
        <v>135271.99727272725</v>
      </c>
      <c r="L65" s="79"/>
      <c r="M65" s="110"/>
      <c r="N65" s="88"/>
      <c r="O65" s="111"/>
      <c r="P65" s="68"/>
      <c r="Q65" s="68"/>
      <c r="R65" s="68"/>
    </row>
    <row r="66" spans="3:18" x14ac:dyDescent="0.25">
      <c r="C66" s="82" t="s">
        <v>466</v>
      </c>
      <c r="D66" s="27" t="s">
        <v>219</v>
      </c>
      <c r="E66" s="83"/>
      <c r="F66" s="84">
        <f>F67+F68</f>
        <v>200000</v>
      </c>
      <c r="G66" s="84">
        <f>G67+G68</f>
        <v>-22897.449999999997</v>
      </c>
      <c r="H66" s="84">
        <f>H67+H68</f>
        <v>0</v>
      </c>
      <c r="I66" s="97">
        <v>0</v>
      </c>
      <c r="J66" s="84">
        <f>J67+J68</f>
        <v>0</v>
      </c>
      <c r="K66" s="84">
        <f>K67+K68</f>
        <v>0</v>
      </c>
      <c r="L66" s="79"/>
      <c r="M66" s="80"/>
      <c r="N66" s="68"/>
      <c r="O66" s="112"/>
      <c r="P66" s="68"/>
      <c r="Q66" s="68"/>
      <c r="R66" s="68"/>
    </row>
    <row r="67" spans="3:18" x14ac:dyDescent="0.25">
      <c r="C67" s="82" t="s">
        <v>467</v>
      </c>
      <c r="D67" s="96" t="s">
        <v>468</v>
      </c>
      <c r="E67" s="83"/>
      <c r="F67" s="84">
        <v>199900</v>
      </c>
      <c r="G67" s="84">
        <v>-25889.21</v>
      </c>
      <c r="H67" s="84">
        <v>0</v>
      </c>
      <c r="I67" s="97">
        <v>0</v>
      </c>
      <c r="J67" s="84">
        <f t="shared" ref="J67:K69" si="30">I67</f>
        <v>0</v>
      </c>
      <c r="K67" s="84">
        <f t="shared" si="30"/>
        <v>0</v>
      </c>
      <c r="L67" s="79"/>
      <c r="M67" s="110"/>
      <c r="N67" s="88"/>
      <c r="O67" s="111"/>
      <c r="P67" s="68"/>
      <c r="Q67" s="68"/>
      <c r="R67" s="68"/>
    </row>
    <row r="68" spans="3:18" x14ac:dyDescent="0.25">
      <c r="C68" s="82" t="s">
        <v>469</v>
      </c>
      <c r="D68" s="96" t="s">
        <v>470</v>
      </c>
      <c r="E68" s="83"/>
      <c r="F68" s="84">
        <v>100</v>
      </c>
      <c r="G68" s="84">
        <v>2991.76</v>
      </c>
      <c r="H68" s="97">
        <v>0</v>
      </c>
      <c r="I68" s="97">
        <v>0</v>
      </c>
      <c r="J68" s="84">
        <f t="shared" si="30"/>
        <v>0</v>
      </c>
      <c r="K68" s="84">
        <f t="shared" si="30"/>
        <v>0</v>
      </c>
      <c r="L68" s="79"/>
      <c r="M68" s="110"/>
      <c r="N68" s="88"/>
      <c r="O68" s="111"/>
      <c r="P68" s="68"/>
      <c r="Q68" s="68"/>
      <c r="R68" s="68"/>
    </row>
    <row r="69" spans="3:18" ht="44.25" customHeight="1" x14ac:dyDescent="0.25">
      <c r="C69" s="82" t="s">
        <v>471</v>
      </c>
      <c r="D69" s="27" t="s">
        <v>223</v>
      </c>
      <c r="E69" s="83"/>
      <c r="F69" s="84">
        <v>0</v>
      </c>
      <c r="G69" s="84">
        <v>0</v>
      </c>
      <c r="H69" s="84">
        <v>0</v>
      </c>
      <c r="I69" s="97">
        <f>H69/55*60</f>
        <v>0</v>
      </c>
      <c r="J69" s="84">
        <f t="shared" si="30"/>
        <v>0</v>
      </c>
      <c r="K69" s="84">
        <f t="shared" si="30"/>
        <v>0</v>
      </c>
      <c r="L69" s="79"/>
      <c r="M69" s="110"/>
      <c r="N69" s="88"/>
      <c r="O69" s="111"/>
      <c r="P69" s="68"/>
      <c r="Q69" s="68"/>
      <c r="R69" s="68"/>
    </row>
    <row r="70" spans="3:18" ht="33" customHeight="1" x14ac:dyDescent="0.25">
      <c r="C70" s="91" t="s">
        <v>250</v>
      </c>
      <c r="D70" s="77" t="s">
        <v>472</v>
      </c>
      <c r="E70" s="92"/>
      <c r="F70" s="93">
        <f t="shared" ref="F70:K70" si="31">F71+F74</f>
        <v>4400000</v>
      </c>
      <c r="G70" s="93">
        <f t="shared" si="31"/>
        <v>4041759.49</v>
      </c>
      <c r="H70" s="93">
        <f t="shared" si="31"/>
        <v>4750000</v>
      </c>
      <c r="I70" s="94">
        <f t="shared" si="31"/>
        <v>5100000</v>
      </c>
      <c r="J70" s="93">
        <f t="shared" si="31"/>
        <v>5100000</v>
      </c>
      <c r="K70" s="93">
        <f t="shared" si="31"/>
        <v>5100000</v>
      </c>
      <c r="L70" s="79"/>
      <c r="M70" s="113"/>
      <c r="N70" s="112"/>
      <c r="O70" s="113"/>
      <c r="P70" s="68"/>
      <c r="Q70" s="68"/>
      <c r="R70" s="68"/>
    </row>
    <row r="71" spans="3:18" x14ac:dyDescent="0.25">
      <c r="C71" s="82" t="s">
        <v>252</v>
      </c>
      <c r="D71" s="27" t="s">
        <v>253</v>
      </c>
      <c r="E71" s="83"/>
      <c r="F71" s="84">
        <f t="shared" ref="F71:K72" si="32">F72</f>
        <v>3600000</v>
      </c>
      <c r="G71" s="84">
        <f t="shared" si="32"/>
        <v>2329024</v>
      </c>
      <c r="H71" s="84">
        <f t="shared" si="32"/>
        <v>2750000</v>
      </c>
      <c r="I71" s="97">
        <f t="shared" si="32"/>
        <v>3100000</v>
      </c>
      <c r="J71" s="84">
        <f t="shared" si="32"/>
        <v>3100000</v>
      </c>
      <c r="K71" s="84">
        <f t="shared" si="32"/>
        <v>3100000</v>
      </c>
      <c r="L71" s="79"/>
      <c r="M71" s="114"/>
      <c r="N71" s="112"/>
      <c r="O71" s="112"/>
      <c r="P71" s="68"/>
      <c r="Q71" s="68"/>
      <c r="R71" s="68"/>
    </row>
    <row r="72" spans="3:18" x14ac:dyDescent="0.25">
      <c r="C72" s="82" t="s">
        <v>262</v>
      </c>
      <c r="D72" s="85" t="s">
        <v>263</v>
      </c>
      <c r="E72" s="83"/>
      <c r="F72" s="84">
        <f t="shared" si="32"/>
        <v>3600000</v>
      </c>
      <c r="G72" s="84">
        <f t="shared" si="32"/>
        <v>2329024</v>
      </c>
      <c r="H72" s="84">
        <f t="shared" si="32"/>
        <v>2750000</v>
      </c>
      <c r="I72" s="97">
        <f t="shared" si="32"/>
        <v>3100000</v>
      </c>
      <c r="J72" s="84">
        <f t="shared" si="32"/>
        <v>3100000</v>
      </c>
      <c r="K72" s="84">
        <f t="shared" si="32"/>
        <v>3100000</v>
      </c>
      <c r="L72" s="79"/>
      <c r="M72" s="114"/>
      <c r="N72" s="112"/>
      <c r="O72" s="112"/>
      <c r="P72" s="68"/>
      <c r="Q72" s="68"/>
      <c r="R72" s="68"/>
    </row>
    <row r="73" spans="3:18" ht="33" customHeight="1" x14ac:dyDescent="0.25">
      <c r="C73" s="82" t="s">
        <v>473</v>
      </c>
      <c r="D73" s="85" t="s">
        <v>474</v>
      </c>
      <c r="E73" s="83"/>
      <c r="F73" s="84">
        <v>3600000</v>
      </c>
      <c r="G73" s="84">
        <v>2329024</v>
      </c>
      <c r="H73" s="84">
        <v>2750000</v>
      </c>
      <c r="I73" s="97">
        <v>3100000</v>
      </c>
      <c r="J73" s="84">
        <f>I73</f>
        <v>3100000</v>
      </c>
      <c r="K73" s="84">
        <f>J73</f>
        <v>3100000</v>
      </c>
      <c r="L73" s="79"/>
      <c r="M73" s="115"/>
      <c r="N73" s="112"/>
      <c r="O73" s="111"/>
      <c r="P73" s="68"/>
      <c r="Q73" s="68"/>
      <c r="R73" s="68"/>
    </row>
    <row r="74" spans="3:18" x14ac:dyDescent="0.25">
      <c r="C74" s="82" t="s">
        <v>267</v>
      </c>
      <c r="D74" s="27" t="s">
        <v>268</v>
      </c>
      <c r="E74" s="83"/>
      <c r="F74" s="84">
        <f t="shared" ref="F74:K75" si="33">F75</f>
        <v>800000</v>
      </c>
      <c r="G74" s="84">
        <f t="shared" si="33"/>
        <v>1712735.49</v>
      </c>
      <c r="H74" s="84">
        <f t="shared" si="33"/>
        <v>2000000</v>
      </c>
      <c r="I74" s="97">
        <f t="shared" si="33"/>
        <v>2000000</v>
      </c>
      <c r="J74" s="84">
        <f t="shared" si="33"/>
        <v>2000000</v>
      </c>
      <c r="K74" s="84">
        <f t="shared" si="33"/>
        <v>2000000</v>
      </c>
      <c r="L74" s="79"/>
      <c r="M74" s="116"/>
      <c r="N74" s="112"/>
      <c r="O74" s="112"/>
      <c r="P74" s="68"/>
      <c r="Q74" s="68"/>
      <c r="R74" s="68"/>
    </row>
    <row r="75" spans="3:18" x14ac:dyDescent="0.25">
      <c r="C75" s="82" t="s">
        <v>274</v>
      </c>
      <c r="D75" s="85" t="s">
        <v>275</v>
      </c>
      <c r="E75" s="83"/>
      <c r="F75" s="84">
        <f t="shared" si="33"/>
        <v>800000</v>
      </c>
      <c r="G75" s="84">
        <f t="shared" si="33"/>
        <v>1712735.49</v>
      </c>
      <c r="H75" s="84">
        <f t="shared" si="33"/>
        <v>2000000</v>
      </c>
      <c r="I75" s="97">
        <f t="shared" si="33"/>
        <v>2000000</v>
      </c>
      <c r="J75" s="84">
        <f t="shared" si="33"/>
        <v>2000000</v>
      </c>
      <c r="K75" s="84">
        <f t="shared" si="33"/>
        <v>2000000</v>
      </c>
      <c r="L75" s="79"/>
      <c r="M75" s="116"/>
      <c r="N75" s="112"/>
      <c r="O75" s="112"/>
      <c r="P75" s="68"/>
      <c r="Q75" s="68"/>
      <c r="R75" s="68"/>
    </row>
    <row r="76" spans="3:18" ht="30" customHeight="1" x14ac:dyDescent="0.25">
      <c r="C76" s="82" t="s">
        <v>475</v>
      </c>
      <c r="D76" s="85" t="s">
        <v>476</v>
      </c>
      <c r="E76" s="83"/>
      <c r="F76" s="84">
        <v>800000</v>
      </c>
      <c r="G76" s="84">
        <v>1712735.49</v>
      </c>
      <c r="H76" s="84">
        <v>2000000</v>
      </c>
      <c r="I76" s="97">
        <v>2000000</v>
      </c>
      <c r="J76" s="84">
        <f>I76</f>
        <v>2000000</v>
      </c>
      <c r="K76" s="84">
        <f>J76</f>
        <v>2000000</v>
      </c>
      <c r="L76" s="79"/>
      <c r="M76" s="115"/>
      <c r="N76" s="112"/>
      <c r="O76" s="111"/>
      <c r="P76" s="68"/>
      <c r="Q76" s="68"/>
      <c r="R76" s="68"/>
    </row>
    <row r="77" spans="3:18" ht="33.75" customHeight="1" x14ac:dyDescent="0.25">
      <c r="C77" s="91" t="s">
        <v>279</v>
      </c>
      <c r="D77" s="77" t="s">
        <v>477</v>
      </c>
      <c r="E77" s="92"/>
      <c r="F77" s="93">
        <f t="shared" ref="F77:K77" si="34">F78+F81</f>
        <v>2177300</v>
      </c>
      <c r="G77" s="93">
        <f t="shared" si="34"/>
        <v>3213054.94</v>
      </c>
      <c r="H77" s="93">
        <f t="shared" si="34"/>
        <v>3250000</v>
      </c>
      <c r="I77" s="94">
        <f t="shared" si="34"/>
        <v>1274100</v>
      </c>
      <c r="J77" s="93">
        <f t="shared" si="34"/>
        <v>1564800</v>
      </c>
      <c r="K77" s="93">
        <f t="shared" si="34"/>
        <v>1757200</v>
      </c>
      <c r="L77" s="79"/>
      <c r="M77" s="80"/>
      <c r="N77" s="68"/>
      <c r="O77" s="68"/>
      <c r="P77" s="68"/>
      <c r="Q77" s="68"/>
      <c r="R77" s="68"/>
    </row>
    <row r="78" spans="3:18" ht="72" customHeight="1" x14ac:dyDescent="0.25">
      <c r="C78" s="101" t="s">
        <v>478</v>
      </c>
      <c r="D78" s="90" t="s">
        <v>479</v>
      </c>
      <c r="E78" s="92"/>
      <c r="F78" s="84">
        <f t="shared" ref="F78:K79" si="35">F79</f>
        <v>2031300</v>
      </c>
      <c r="G78" s="84">
        <f t="shared" si="35"/>
        <v>635464.29</v>
      </c>
      <c r="H78" s="84">
        <f t="shared" si="35"/>
        <v>636000</v>
      </c>
      <c r="I78" s="97">
        <f t="shared" si="35"/>
        <v>1006000</v>
      </c>
      <c r="J78" s="84">
        <f t="shared" si="35"/>
        <v>1246200</v>
      </c>
      <c r="K78" s="84">
        <f t="shared" si="35"/>
        <v>1360400</v>
      </c>
      <c r="L78" s="79"/>
      <c r="M78" s="80"/>
      <c r="N78" s="68"/>
      <c r="O78" s="68"/>
      <c r="P78" s="68"/>
      <c r="Q78" s="68"/>
      <c r="R78" s="68"/>
    </row>
    <row r="79" spans="3:18" ht="87" customHeight="1" x14ac:dyDescent="0.25">
      <c r="C79" s="101" t="s">
        <v>480</v>
      </c>
      <c r="D79" s="26" t="s">
        <v>481</v>
      </c>
      <c r="E79" s="83"/>
      <c r="F79" s="84">
        <f t="shared" si="35"/>
        <v>2031300</v>
      </c>
      <c r="G79" s="84">
        <f t="shared" si="35"/>
        <v>635464.29</v>
      </c>
      <c r="H79" s="84">
        <f t="shared" si="35"/>
        <v>636000</v>
      </c>
      <c r="I79" s="97">
        <f t="shared" si="35"/>
        <v>1006000</v>
      </c>
      <c r="J79" s="84">
        <f t="shared" si="35"/>
        <v>1246200</v>
      </c>
      <c r="K79" s="84">
        <f t="shared" si="35"/>
        <v>1360400</v>
      </c>
      <c r="L79" s="79"/>
      <c r="M79" s="80"/>
      <c r="N79" s="68"/>
      <c r="O79" s="68"/>
      <c r="P79" s="68"/>
      <c r="Q79" s="68"/>
      <c r="R79" s="68"/>
    </row>
    <row r="80" spans="3:18" ht="81" customHeight="1" x14ac:dyDescent="0.25">
      <c r="C80" s="101" t="s">
        <v>482</v>
      </c>
      <c r="D80" s="90" t="s">
        <v>483</v>
      </c>
      <c r="E80" s="83"/>
      <c r="F80" s="84">
        <v>2031300</v>
      </c>
      <c r="G80" s="84">
        <v>635464.29</v>
      </c>
      <c r="H80" s="97">
        <v>636000</v>
      </c>
      <c r="I80" s="97">
        <v>1006000</v>
      </c>
      <c r="J80" s="84">
        <v>1246200</v>
      </c>
      <c r="K80" s="84">
        <v>1360400</v>
      </c>
      <c r="L80" s="79"/>
      <c r="M80" s="80"/>
      <c r="N80" s="68"/>
      <c r="O80" s="89"/>
      <c r="P80" s="68"/>
      <c r="Q80" s="68"/>
      <c r="R80" s="68"/>
    </row>
    <row r="81" spans="3:18" ht="38.25" x14ac:dyDescent="0.25">
      <c r="C81" s="82" t="s">
        <v>484</v>
      </c>
      <c r="D81" s="27" t="s">
        <v>485</v>
      </c>
      <c r="E81" s="83"/>
      <c r="F81" s="84">
        <f t="shared" ref="F81:K82" si="36">F82</f>
        <v>146000</v>
      </c>
      <c r="G81" s="84">
        <f t="shared" si="36"/>
        <v>2577590.65</v>
      </c>
      <c r="H81" s="84">
        <f t="shared" si="36"/>
        <v>2614000</v>
      </c>
      <c r="I81" s="97">
        <f t="shared" si="36"/>
        <v>268100</v>
      </c>
      <c r="J81" s="84">
        <f t="shared" si="36"/>
        <v>318600</v>
      </c>
      <c r="K81" s="84">
        <f t="shared" si="36"/>
        <v>396800</v>
      </c>
      <c r="L81" s="79"/>
      <c r="M81" s="80"/>
      <c r="N81" s="68"/>
      <c r="O81" s="68"/>
      <c r="P81" s="68"/>
      <c r="Q81" s="68"/>
      <c r="R81" s="68"/>
    </row>
    <row r="82" spans="3:18" ht="30" customHeight="1" x14ac:dyDescent="0.25">
      <c r="C82" s="82" t="s">
        <v>486</v>
      </c>
      <c r="D82" s="85" t="s">
        <v>487</v>
      </c>
      <c r="E82" s="83"/>
      <c r="F82" s="84">
        <f t="shared" si="36"/>
        <v>146000</v>
      </c>
      <c r="G82" s="84">
        <f t="shared" si="36"/>
        <v>2577590.65</v>
      </c>
      <c r="H82" s="84">
        <f t="shared" si="36"/>
        <v>2614000</v>
      </c>
      <c r="I82" s="97">
        <f t="shared" si="36"/>
        <v>268100</v>
      </c>
      <c r="J82" s="84">
        <f t="shared" si="36"/>
        <v>318600</v>
      </c>
      <c r="K82" s="84">
        <f t="shared" si="36"/>
        <v>396800</v>
      </c>
      <c r="L82" s="79"/>
      <c r="M82" s="80"/>
      <c r="N82" s="68"/>
      <c r="O82" s="68"/>
      <c r="P82" s="68"/>
      <c r="Q82" s="68"/>
      <c r="R82" s="68"/>
    </row>
    <row r="83" spans="3:18" ht="45" customHeight="1" x14ac:dyDescent="0.25">
      <c r="C83" s="82" t="s">
        <v>488</v>
      </c>
      <c r="D83" s="85" t="s">
        <v>489</v>
      </c>
      <c r="E83" s="83"/>
      <c r="F83" s="84">
        <v>146000</v>
      </c>
      <c r="G83" s="84">
        <v>2577590.65</v>
      </c>
      <c r="H83" s="97">
        <v>2614000</v>
      </c>
      <c r="I83" s="97">
        <v>268100</v>
      </c>
      <c r="J83" s="84">
        <v>318600</v>
      </c>
      <c r="K83" s="84">
        <v>396800</v>
      </c>
      <c r="L83" s="79"/>
      <c r="M83" s="80"/>
      <c r="N83" s="68"/>
      <c r="O83" s="89"/>
      <c r="P83" s="68"/>
      <c r="Q83" s="68"/>
      <c r="R83" s="68"/>
    </row>
    <row r="84" spans="3:18" x14ac:dyDescent="0.25">
      <c r="C84" s="91" t="s">
        <v>490</v>
      </c>
      <c r="D84" s="117" t="s">
        <v>491</v>
      </c>
      <c r="E84" s="83"/>
      <c r="F84" s="93">
        <f t="shared" ref="F84:K85" si="37">F85</f>
        <v>10000</v>
      </c>
      <c r="G84" s="93">
        <f t="shared" si="37"/>
        <v>7465.39</v>
      </c>
      <c r="H84" s="93">
        <f t="shared" si="37"/>
        <v>10000</v>
      </c>
      <c r="I84" s="94">
        <f t="shared" si="37"/>
        <v>5000</v>
      </c>
      <c r="J84" s="93">
        <f t="shared" si="37"/>
        <v>5000</v>
      </c>
      <c r="K84" s="93">
        <f t="shared" si="37"/>
        <v>5000</v>
      </c>
      <c r="L84" s="79"/>
      <c r="M84" s="80"/>
      <c r="N84" s="68"/>
      <c r="O84" s="68"/>
      <c r="P84" s="68"/>
      <c r="Q84" s="68"/>
      <c r="R84" s="68"/>
    </row>
    <row r="85" spans="3:18" ht="44.25" customHeight="1" x14ac:dyDescent="0.25">
      <c r="C85" s="82" t="s">
        <v>492</v>
      </c>
      <c r="D85" s="27" t="s">
        <v>493</v>
      </c>
      <c r="E85" s="83"/>
      <c r="F85" s="84">
        <f t="shared" si="37"/>
        <v>10000</v>
      </c>
      <c r="G85" s="84">
        <f t="shared" si="37"/>
        <v>7465.39</v>
      </c>
      <c r="H85" s="84">
        <f t="shared" si="37"/>
        <v>10000</v>
      </c>
      <c r="I85" s="97">
        <f t="shared" si="37"/>
        <v>5000</v>
      </c>
      <c r="J85" s="84">
        <f t="shared" si="37"/>
        <v>5000</v>
      </c>
      <c r="K85" s="84">
        <f t="shared" si="37"/>
        <v>5000</v>
      </c>
      <c r="L85" s="79"/>
      <c r="M85" s="80"/>
      <c r="N85" s="68"/>
      <c r="O85" s="68"/>
      <c r="P85" s="68"/>
      <c r="Q85" s="68"/>
      <c r="R85" s="68"/>
    </row>
    <row r="86" spans="3:18" ht="38.25" x14ac:dyDescent="0.25">
      <c r="C86" s="82" t="s">
        <v>494</v>
      </c>
      <c r="D86" s="85" t="s">
        <v>495</v>
      </c>
      <c r="E86" s="83"/>
      <c r="F86" s="84">
        <v>10000</v>
      </c>
      <c r="G86" s="84">
        <v>7465.39</v>
      </c>
      <c r="H86" s="84">
        <v>10000</v>
      </c>
      <c r="I86" s="97">
        <v>5000</v>
      </c>
      <c r="J86" s="84">
        <f>I86</f>
        <v>5000</v>
      </c>
      <c r="K86" s="84">
        <f>J86</f>
        <v>5000</v>
      </c>
      <c r="L86" s="79"/>
      <c r="M86" s="80"/>
      <c r="N86" s="68"/>
      <c r="O86" s="89"/>
      <c r="P86" s="68"/>
      <c r="Q86" s="68"/>
      <c r="R86" s="68"/>
    </row>
    <row r="87" spans="3:18" ht="29.25" customHeight="1" x14ac:dyDescent="0.25">
      <c r="C87" s="91" t="s">
        <v>297</v>
      </c>
      <c r="D87" s="77" t="s">
        <v>496</v>
      </c>
      <c r="E87" s="92"/>
      <c r="F87" s="93">
        <f t="shared" ref="F87:K87" si="38">F88+F91+F94+F95+F97+F98+F102+F106+F108+F109+F104</f>
        <v>3011700</v>
      </c>
      <c r="G87" s="93">
        <f t="shared" si="38"/>
        <v>2118021.1200000001</v>
      </c>
      <c r="H87" s="93">
        <f t="shared" si="38"/>
        <v>2712690</v>
      </c>
      <c r="I87" s="94">
        <f t="shared" si="38"/>
        <v>2705800</v>
      </c>
      <c r="J87" s="93">
        <f t="shared" si="38"/>
        <v>2705800</v>
      </c>
      <c r="K87" s="93">
        <f t="shared" si="38"/>
        <v>2705800</v>
      </c>
      <c r="L87" s="79"/>
      <c r="M87" s="80"/>
      <c r="N87" s="68"/>
      <c r="O87" s="68"/>
      <c r="P87" s="68"/>
      <c r="Q87" s="68"/>
      <c r="R87" s="68"/>
    </row>
    <row r="88" spans="3:18" ht="25.5" x14ac:dyDescent="0.25">
      <c r="C88" s="82" t="s">
        <v>304</v>
      </c>
      <c r="D88" s="27" t="s">
        <v>305</v>
      </c>
      <c r="E88" s="83"/>
      <c r="F88" s="84">
        <f t="shared" ref="F88:K88" si="39">F89+F90</f>
        <v>35500</v>
      </c>
      <c r="G88" s="84">
        <f t="shared" si="39"/>
        <v>10614.68</v>
      </c>
      <c r="H88" s="84">
        <f t="shared" si="39"/>
        <v>14200</v>
      </c>
      <c r="I88" s="97">
        <f t="shared" si="39"/>
        <v>15000</v>
      </c>
      <c r="J88" s="84">
        <f t="shared" si="39"/>
        <v>15000</v>
      </c>
      <c r="K88" s="84">
        <f t="shared" si="39"/>
        <v>15000</v>
      </c>
      <c r="L88" s="79"/>
      <c r="M88" s="80"/>
      <c r="N88" s="68"/>
      <c r="O88" s="68"/>
      <c r="P88" s="68"/>
      <c r="Q88" s="68"/>
      <c r="R88" s="68"/>
    </row>
    <row r="89" spans="3:18" ht="70.5" customHeight="1" x14ac:dyDescent="0.25">
      <c r="C89" s="82" t="s">
        <v>497</v>
      </c>
      <c r="D89" s="90" t="s">
        <v>498</v>
      </c>
      <c r="E89" s="83"/>
      <c r="F89" s="84">
        <v>34000</v>
      </c>
      <c r="G89" s="84">
        <v>8087.98</v>
      </c>
      <c r="H89" s="84">
        <v>10800</v>
      </c>
      <c r="I89" s="97">
        <v>11000</v>
      </c>
      <c r="J89" s="84">
        <f>I89</f>
        <v>11000</v>
      </c>
      <c r="K89" s="84">
        <f>J89</f>
        <v>11000</v>
      </c>
      <c r="L89" s="79"/>
      <c r="M89" s="106"/>
      <c r="N89" s="88"/>
      <c r="O89" s="89"/>
      <c r="P89" s="89"/>
      <c r="Q89" s="89"/>
      <c r="R89" s="68"/>
    </row>
    <row r="90" spans="3:18" ht="57" customHeight="1" x14ac:dyDescent="0.25">
      <c r="C90" s="82" t="s">
        <v>499</v>
      </c>
      <c r="D90" s="85" t="s">
        <v>500</v>
      </c>
      <c r="E90" s="83"/>
      <c r="F90" s="84">
        <v>1500</v>
      </c>
      <c r="G90" s="84">
        <v>2526.6999999999998</v>
      </c>
      <c r="H90" s="84">
        <v>3400</v>
      </c>
      <c r="I90" s="97">
        <v>4000</v>
      </c>
      <c r="J90" s="84">
        <f>I90</f>
        <v>4000</v>
      </c>
      <c r="K90" s="84">
        <f>J90</f>
        <v>4000</v>
      </c>
      <c r="L90" s="79"/>
      <c r="M90" s="106"/>
      <c r="N90" s="88"/>
      <c r="O90" s="89"/>
      <c r="P90" s="89"/>
      <c r="Q90" s="89"/>
      <c r="R90" s="68"/>
    </row>
    <row r="91" spans="3:18" ht="63.75" x14ac:dyDescent="0.25">
      <c r="C91" s="82" t="s">
        <v>501</v>
      </c>
      <c r="D91" s="27" t="s">
        <v>502</v>
      </c>
      <c r="E91" s="83"/>
      <c r="F91" s="84">
        <f t="shared" ref="F91:K91" si="40">F92+F93</f>
        <v>200</v>
      </c>
      <c r="G91" s="84">
        <f t="shared" si="40"/>
        <v>52678.559999999998</v>
      </c>
      <c r="H91" s="84">
        <f t="shared" si="40"/>
        <v>70240</v>
      </c>
      <c r="I91" s="97">
        <f t="shared" si="40"/>
        <v>73000</v>
      </c>
      <c r="J91" s="84">
        <f t="shared" si="40"/>
        <v>73000</v>
      </c>
      <c r="K91" s="84">
        <f t="shared" si="40"/>
        <v>73000</v>
      </c>
      <c r="L91" s="118"/>
      <c r="M91" s="80"/>
      <c r="N91" s="68"/>
      <c r="O91" s="68"/>
      <c r="P91" s="68"/>
      <c r="Q91" s="68"/>
      <c r="R91" s="68"/>
    </row>
    <row r="92" spans="3:18" ht="51" x14ac:dyDescent="0.25">
      <c r="C92" s="82" t="s">
        <v>503</v>
      </c>
      <c r="D92" s="85" t="s">
        <v>504</v>
      </c>
      <c r="E92" s="83"/>
      <c r="F92" s="84">
        <v>0</v>
      </c>
      <c r="G92" s="84">
        <v>50578.559999999998</v>
      </c>
      <c r="H92" s="84">
        <v>67440</v>
      </c>
      <c r="I92" s="97">
        <v>70000</v>
      </c>
      <c r="J92" s="84">
        <f t="shared" ref="J92:K94" si="41">I92</f>
        <v>70000</v>
      </c>
      <c r="K92" s="84">
        <f t="shared" si="41"/>
        <v>70000</v>
      </c>
      <c r="L92" s="118"/>
      <c r="M92" s="106"/>
      <c r="N92" s="68"/>
      <c r="O92" s="89"/>
      <c r="P92" s="68"/>
      <c r="Q92" s="68"/>
      <c r="R92" s="68"/>
    </row>
    <row r="93" spans="3:18" ht="45.75" customHeight="1" x14ac:dyDescent="0.25">
      <c r="C93" s="82" t="s">
        <v>505</v>
      </c>
      <c r="D93" s="85" t="s">
        <v>506</v>
      </c>
      <c r="E93" s="83"/>
      <c r="F93" s="84">
        <v>200</v>
      </c>
      <c r="G93" s="84">
        <v>2100</v>
      </c>
      <c r="H93" s="84">
        <v>2800</v>
      </c>
      <c r="I93" s="97">
        <v>3000</v>
      </c>
      <c r="J93" s="84">
        <f t="shared" si="41"/>
        <v>3000</v>
      </c>
      <c r="K93" s="84">
        <f t="shared" si="41"/>
        <v>3000</v>
      </c>
      <c r="L93" s="118"/>
      <c r="M93" s="106"/>
      <c r="N93" s="68"/>
      <c r="O93" s="89"/>
      <c r="P93" s="68"/>
      <c r="Q93" s="68"/>
      <c r="R93" s="68"/>
    </row>
    <row r="94" spans="3:18" ht="62.25" customHeight="1" x14ac:dyDescent="0.25">
      <c r="C94" s="119" t="s">
        <v>507</v>
      </c>
      <c r="D94" s="120" t="s">
        <v>508</v>
      </c>
      <c r="E94" s="104"/>
      <c r="F94" s="97">
        <v>0</v>
      </c>
      <c r="G94" s="97">
        <v>18500</v>
      </c>
      <c r="H94" s="97">
        <f>G94</f>
        <v>18500</v>
      </c>
      <c r="I94" s="97">
        <v>0</v>
      </c>
      <c r="J94" s="97">
        <f t="shared" si="41"/>
        <v>0</v>
      </c>
      <c r="K94" s="97">
        <f t="shared" si="41"/>
        <v>0</v>
      </c>
      <c r="L94" s="121"/>
      <c r="M94" s="106"/>
      <c r="N94" s="68"/>
      <c r="O94" s="68"/>
      <c r="P94" s="68"/>
      <c r="Q94" s="68"/>
      <c r="R94" s="68"/>
    </row>
    <row r="95" spans="3:18" ht="102" x14ac:dyDescent="0.25">
      <c r="C95" s="82" t="s">
        <v>509</v>
      </c>
      <c r="D95" s="27" t="s">
        <v>510</v>
      </c>
      <c r="E95" s="83"/>
      <c r="F95" s="84">
        <f t="shared" ref="F95:K95" si="42">F96</f>
        <v>0</v>
      </c>
      <c r="G95" s="84">
        <f t="shared" si="42"/>
        <v>29400</v>
      </c>
      <c r="H95" s="84">
        <f t="shared" si="42"/>
        <v>39200</v>
      </c>
      <c r="I95" s="97">
        <f t="shared" si="42"/>
        <v>40000</v>
      </c>
      <c r="J95" s="84">
        <f t="shared" si="42"/>
        <v>40000</v>
      </c>
      <c r="K95" s="84">
        <f t="shared" si="42"/>
        <v>40000</v>
      </c>
      <c r="L95" s="79"/>
      <c r="M95" s="80"/>
      <c r="N95" s="68"/>
      <c r="O95" s="68"/>
      <c r="P95" s="68"/>
      <c r="Q95" s="68"/>
      <c r="R95" s="68"/>
    </row>
    <row r="96" spans="3:18" ht="38.25" x14ac:dyDescent="0.25">
      <c r="C96" s="82" t="s">
        <v>511</v>
      </c>
      <c r="D96" s="85" t="s">
        <v>512</v>
      </c>
      <c r="E96" s="83"/>
      <c r="F96" s="84">
        <v>0</v>
      </c>
      <c r="G96" s="84">
        <v>29400</v>
      </c>
      <c r="H96" s="84">
        <v>39200</v>
      </c>
      <c r="I96" s="97">
        <v>40000</v>
      </c>
      <c r="J96" s="84">
        <f>I96</f>
        <v>40000</v>
      </c>
      <c r="K96" s="84">
        <f>J96</f>
        <v>40000</v>
      </c>
      <c r="L96" s="79"/>
      <c r="M96" s="106"/>
      <c r="N96" s="68"/>
      <c r="O96" s="89"/>
      <c r="P96" s="68"/>
      <c r="Q96" s="68"/>
      <c r="R96" s="68"/>
    </row>
    <row r="97" spans="3:18" ht="63.75" x14ac:dyDescent="0.25">
      <c r="C97" s="82" t="s">
        <v>513</v>
      </c>
      <c r="D97" s="27" t="s">
        <v>514</v>
      </c>
      <c r="E97" s="83"/>
      <c r="F97" s="84">
        <v>280000</v>
      </c>
      <c r="G97" s="84">
        <v>201292.63</v>
      </c>
      <c r="H97" s="84">
        <v>268400</v>
      </c>
      <c r="I97" s="97">
        <v>270000</v>
      </c>
      <c r="J97" s="84">
        <f>I97</f>
        <v>270000</v>
      </c>
      <c r="K97" s="84">
        <f>J97</f>
        <v>270000</v>
      </c>
      <c r="L97" s="79"/>
      <c r="M97" s="106"/>
      <c r="N97" s="68"/>
      <c r="O97" s="89"/>
      <c r="P97" s="68"/>
      <c r="Q97" s="68"/>
      <c r="R97" s="68"/>
    </row>
    <row r="98" spans="3:18" ht="25.5" x14ac:dyDescent="0.25">
      <c r="C98" s="82" t="s">
        <v>340</v>
      </c>
      <c r="D98" s="27" t="s">
        <v>341</v>
      </c>
      <c r="E98" s="83"/>
      <c r="F98" s="84">
        <f t="shared" ref="F98:K98" si="43">F99+F101</f>
        <v>251000</v>
      </c>
      <c r="G98" s="84">
        <f t="shared" si="43"/>
        <v>83500</v>
      </c>
      <c r="H98" s="84">
        <f t="shared" si="43"/>
        <v>111850</v>
      </c>
      <c r="I98" s="97">
        <f t="shared" si="43"/>
        <v>112500</v>
      </c>
      <c r="J98" s="84">
        <f t="shared" si="43"/>
        <v>112500</v>
      </c>
      <c r="K98" s="84">
        <f t="shared" si="43"/>
        <v>112500</v>
      </c>
      <c r="L98" s="79"/>
      <c r="M98" s="80"/>
      <c r="N98" s="68"/>
      <c r="O98" s="68"/>
      <c r="P98" s="68"/>
      <c r="Q98" s="68"/>
      <c r="R98" s="68"/>
    </row>
    <row r="99" spans="3:18" ht="38.25" x14ac:dyDescent="0.25">
      <c r="C99" s="82" t="s">
        <v>342</v>
      </c>
      <c r="D99" s="85" t="s">
        <v>343</v>
      </c>
      <c r="E99" s="83"/>
      <c r="F99" s="84">
        <f t="shared" ref="F99:K99" si="44">F100</f>
        <v>1000</v>
      </c>
      <c r="G99" s="84">
        <f t="shared" si="44"/>
        <v>0</v>
      </c>
      <c r="H99" s="84">
        <f t="shared" si="44"/>
        <v>0</v>
      </c>
      <c r="I99" s="97">
        <f t="shared" si="44"/>
        <v>0</v>
      </c>
      <c r="J99" s="84">
        <f t="shared" si="44"/>
        <v>0</v>
      </c>
      <c r="K99" s="84">
        <f t="shared" si="44"/>
        <v>0</v>
      </c>
      <c r="L99" s="79"/>
      <c r="M99" s="80"/>
      <c r="N99" s="68"/>
      <c r="O99" s="68"/>
      <c r="P99" s="68"/>
      <c r="Q99" s="68"/>
      <c r="R99" s="68"/>
    </row>
    <row r="100" spans="3:18" ht="51" x14ac:dyDescent="0.25">
      <c r="C100" s="82" t="s">
        <v>515</v>
      </c>
      <c r="D100" s="85" t="s">
        <v>516</v>
      </c>
      <c r="E100" s="83"/>
      <c r="F100" s="84">
        <v>1000</v>
      </c>
      <c r="G100" s="84">
        <v>0</v>
      </c>
      <c r="H100" s="84">
        <v>0</v>
      </c>
      <c r="I100" s="97">
        <f>H100</f>
        <v>0</v>
      </c>
      <c r="J100" s="84">
        <f>I100</f>
        <v>0</v>
      </c>
      <c r="K100" s="84">
        <f>J100</f>
        <v>0</v>
      </c>
      <c r="L100" s="79"/>
      <c r="M100" s="106"/>
      <c r="N100" s="68"/>
      <c r="O100" s="89"/>
      <c r="P100" s="68"/>
      <c r="Q100" s="68"/>
      <c r="R100" s="68"/>
    </row>
    <row r="101" spans="3:18" ht="25.5" x14ac:dyDescent="0.25">
      <c r="C101" s="82" t="s">
        <v>517</v>
      </c>
      <c r="D101" s="85" t="s">
        <v>518</v>
      </c>
      <c r="E101" s="83"/>
      <c r="F101" s="84">
        <v>250000</v>
      </c>
      <c r="G101" s="84">
        <v>83500</v>
      </c>
      <c r="H101" s="84">
        <v>111850</v>
      </c>
      <c r="I101" s="97">
        <v>112500</v>
      </c>
      <c r="J101" s="84">
        <f>I101</f>
        <v>112500</v>
      </c>
      <c r="K101" s="84">
        <f>J101</f>
        <v>112500</v>
      </c>
      <c r="L101" s="79"/>
      <c r="M101" s="106"/>
      <c r="N101" s="68"/>
      <c r="O101" s="89"/>
      <c r="P101" s="68"/>
      <c r="Q101" s="68"/>
      <c r="R101" s="68"/>
    </row>
    <row r="102" spans="3:18" ht="63.75" x14ac:dyDescent="0.25">
      <c r="C102" s="82" t="s">
        <v>355</v>
      </c>
      <c r="D102" s="27" t="s">
        <v>519</v>
      </c>
      <c r="E102" s="83"/>
      <c r="F102" s="84">
        <f t="shared" ref="F102:K102" si="45">F103</f>
        <v>45000</v>
      </c>
      <c r="G102" s="84">
        <f t="shared" si="45"/>
        <v>45000</v>
      </c>
      <c r="H102" s="84">
        <f t="shared" si="45"/>
        <v>60000</v>
      </c>
      <c r="I102" s="97">
        <f t="shared" si="45"/>
        <v>65000</v>
      </c>
      <c r="J102" s="84">
        <f t="shared" si="45"/>
        <v>65000</v>
      </c>
      <c r="K102" s="84">
        <f t="shared" si="45"/>
        <v>65000</v>
      </c>
      <c r="L102" s="79"/>
      <c r="M102" s="80"/>
      <c r="N102" s="68"/>
      <c r="O102" s="68"/>
      <c r="P102" s="68"/>
      <c r="Q102" s="68"/>
      <c r="R102" s="68"/>
    </row>
    <row r="103" spans="3:18" ht="51" x14ac:dyDescent="0.25">
      <c r="C103" s="82" t="s">
        <v>520</v>
      </c>
      <c r="D103" s="85" t="s">
        <v>521</v>
      </c>
      <c r="E103" s="83"/>
      <c r="F103" s="84">
        <v>45000</v>
      </c>
      <c r="G103" s="84">
        <v>45000</v>
      </c>
      <c r="H103" s="84">
        <v>60000</v>
      </c>
      <c r="I103" s="97">
        <v>65000</v>
      </c>
      <c r="J103" s="84">
        <f>I103</f>
        <v>65000</v>
      </c>
      <c r="K103" s="84">
        <f>J103</f>
        <v>65000</v>
      </c>
      <c r="L103" s="79"/>
      <c r="M103" s="106"/>
      <c r="N103" s="68"/>
      <c r="O103" s="89"/>
      <c r="P103" s="68"/>
      <c r="Q103" s="68"/>
      <c r="R103" s="68"/>
    </row>
    <row r="104" spans="3:18" ht="25.5" x14ac:dyDescent="0.25">
      <c r="C104" s="82" t="s">
        <v>522</v>
      </c>
      <c r="D104" s="85" t="s">
        <v>523</v>
      </c>
      <c r="E104" s="83"/>
      <c r="F104" s="84">
        <f t="shared" ref="F104:K104" si="46">F105</f>
        <v>400000</v>
      </c>
      <c r="G104" s="84">
        <f t="shared" si="46"/>
        <v>215.46</v>
      </c>
      <c r="H104" s="84">
        <f t="shared" si="46"/>
        <v>300</v>
      </c>
      <c r="I104" s="97">
        <f t="shared" si="46"/>
        <v>300</v>
      </c>
      <c r="J104" s="84">
        <f t="shared" si="46"/>
        <v>300</v>
      </c>
      <c r="K104" s="84">
        <f t="shared" si="46"/>
        <v>300</v>
      </c>
      <c r="L104" s="79"/>
      <c r="M104" s="80"/>
      <c r="N104" s="68"/>
      <c r="O104" s="68"/>
      <c r="P104" s="68"/>
      <c r="Q104" s="68"/>
      <c r="R104" s="68"/>
    </row>
    <row r="105" spans="3:18" ht="38.25" x14ac:dyDescent="0.25">
      <c r="C105" s="82" t="s">
        <v>524</v>
      </c>
      <c r="D105" s="85" t="s">
        <v>525</v>
      </c>
      <c r="E105" s="83"/>
      <c r="F105" s="84">
        <v>400000</v>
      </c>
      <c r="G105" s="84">
        <v>215.46</v>
      </c>
      <c r="H105" s="84">
        <v>300</v>
      </c>
      <c r="I105" s="97">
        <f>H105</f>
        <v>300</v>
      </c>
      <c r="J105" s="84">
        <f>I105</f>
        <v>300</v>
      </c>
      <c r="K105" s="84">
        <f>J105</f>
        <v>300</v>
      </c>
      <c r="L105" s="79"/>
      <c r="M105" s="106"/>
      <c r="N105" s="68"/>
      <c r="O105" s="89"/>
      <c r="P105" s="68"/>
      <c r="Q105" s="68"/>
      <c r="R105" s="68"/>
    </row>
    <row r="106" spans="3:18" ht="51" x14ac:dyDescent="0.25">
      <c r="C106" s="82" t="s">
        <v>360</v>
      </c>
      <c r="D106" s="27" t="s">
        <v>361</v>
      </c>
      <c r="E106" s="83"/>
      <c r="F106" s="84">
        <f t="shared" ref="F106:K106" si="47">F107</f>
        <v>150000</v>
      </c>
      <c r="G106" s="84">
        <f t="shared" si="47"/>
        <v>279607.56</v>
      </c>
      <c r="H106" s="84">
        <f t="shared" si="47"/>
        <v>280000</v>
      </c>
      <c r="I106" s="97">
        <f t="shared" si="47"/>
        <v>180000</v>
      </c>
      <c r="J106" s="84">
        <f t="shared" si="47"/>
        <v>180000</v>
      </c>
      <c r="K106" s="84">
        <f t="shared" si="47"/>
        <v>180000</v>
      </c>
      <c r="L106" s="79"/>
      <c r="M106" s="80"/>
      <c r="N106" s="68"/>
      <c r="O106" s="68"/>
      <c r="P106" s="68"/>
      <c r="Q106" s="68"/>
      <c r="R106" s="68"/>
    </row>
    <row r="107" spans="3:18" ht="63.75" x14ac:dyDescent="0.25">
      <c r="C107" s="82" t="s">
        <v>526</v>
      </c>
      <c r="D107" s="120" t="s">
        <v>527</v>
      </c>
      <c r="E107" s="104"/>
      <c r="F107" s="97">
        <v>150000</v>
      </c>
      <c r="G107" s="97">
        <v>279607.56</v>
      </c>
      <c r="H107" s="97">
        <v>280000</v>
      </c>
      <c r="I107" s="97">
        <v>180000</v>
      </c>
      <c r="J107" s="97">
        <f>I107</f>
        <v>180000</v>
      </c>
      <c r="K107" s="97">
        <f>J107</f>
        <v>180000</v>
      </c>
      <c r="L107" s="79"/>
      <c r="M107" s="106"/>
      <c r="N107" s="68"/>
      <c r="O107" s="89"/>
      <c r="P107" s="89"/>
      <c r="Q107" s="68"/>
      <c r="R107" s="68"/>
    </row>
    <row r="108" spans="3:18" ht="63.75" x14ac:dyDescent="0.25">
      <c r="C108" s="82" t="s">
        <v>528</v>
      </c>
      <c r="D108" s="26" t="s">
        <v>529</v>
      </c>
      <c r="E108" s="83"/>
      <c r="F108" s="84">
        <v>300000</v>
      </c>
      <c r="G108" s="84">
        <v>227837.98</v>
      </c>
      <c r="H108" s="84">
        <v>300000</v>
      </c>
      <c r="I108" s="97">
        <v>350000</v>
      </c>
      <c r="J108" s="84">
        <f>I108</f>
        <v>350000</v>
      </c>
      <c r="K108" s="84">
        <f>J108</f>
        <v>350000</v>
      </c>
      <c r="L108" s="79"/>
      <c r="M108" s="106"/>
      <c r="N108" s="68"/>
      <c r="O108" s="89"/>
      <c r="P108" s="89"/>
      <c r="Q108" s="68"/>
      <c r="R108" s="68"/>
    </row>
    <row r="109" spans="3:18" ht="25.5" x14ac:dyDescent="0.25">
      <c r="C109" s="82" t="s">
        <v>364</v>
      </c>
      <c r="D109" s="27" t="s">
        <v>365</v>
      </c>
      <c r="E109" s="83"/>
      <c r="F109" s="84">
        <f t="shared" ref="F109:K109" si="48">F110</f>
        <v>1550000</v>
      </c>
      <c r="G109" s="84">
        <f t="shared" si="48"/>
        <v>1169374.25</v>
      </c>
      <c r="H109" s="84">
        <f t="shared" si="48"/>
        <v>1550000</v>
      </c>
      <c r="I109" s="97">
        <f t="shared" si="48"/>
        <v>1600000</v>
      </c>
      <c r="J109" s="84">
        <f t="shared" si="48"/>
        <v>1600000</v>
      </c>
      <c r="K109" s="84">
        <f t="shared" si="48"/>
        <v>1600000</v>
      </c>
      <c r="L109" s="122"/>
      <c r="M109" s="80"/>
      <c r="N109" s="68"/>
      <c r="O109" s="68"/>
      <c r="P109" s="68"/>
      <c r="Q109" s="68"/>
      <c r="R109" s="68"/>
    </row>
    <row r="110" spans="3:18" ht="38.25" x14ac:dyDescent="0.25">
      <c r="C110" s="82" t="s">
        <v>530</v>
      </c>
      <c r="D110" s="85" t="s">
        <v>531</v>
      </c>
      <c r="E110" s="83"/>
      <c r="F110" s="84">
        <v>1550000</v>
      </c>
      <c r="G110" s="84">
        <v>1169374.25</v>
      </c>
      <c r="H110" s="84">
        <v>1550000</v>
      </c>
      <c r="I110" s="97">
        <v>1600000</v>
      </c>
      <c r="J110" s="84">
        <f>I110</f>
        <v>1600000</v>
      </c>
      <c r="K110" s="84">
        <f>J110</f>
        <v>1600000</v>
      </c>
      <c r="L110" s="122"/>
      <c r="M110" s="106"/>
      <c r="N110" s="68"/>
      <c r="O110" s="89"/>
      <c r="P110" s="89"/>
      <c r="Q110" s="68"/>
      <c r="R110" s="68"/>
    </row>
    <row r="111" spans="3:18" x14ac:dyDescent="0.25">
      <c r="C111" s="91" t="s">
        <v>369</v>
      </c>
      <c r="D111" s="77" t="s">
        <v>532</v>
      </c>
      <c r="E111" s="83"/>
      <c r="F111" s="93">
        <f t="shared" ref="F111:K112" si="49">F112</f>
        <v>13500</v>
      </c>
      <c r="G111" s="93">
        <f t="shared" si="49"/>
        <v>16547.150000000001</v>
      </c>
      <c r="H111" s="93">
        <f t="shared" si="49"/>
        <v>16600</v>
      </c>
      <c r="I111" s="94">
        <f t="shared" si="49"/>
        <v>0</v>
      </c>
      <c r="J111" s="93">
        <f t="shared" si="49"/>
        <v>0</v>
      </c>
      <c r="K111" s="93">
        <f t="shared" si="49"/>
        <v>0</v>
      </c>
      <c r="L111" s="79"/>
      <c r="M111" s="80"/>
      <c r="N111" s="68"/>
      <c r="O111" s="68"/>
      <c r="P111" s="68"/>
      <c r="Q111" s="68"/>
      <c r="R111" s="68"/>
    </row>
    <row r="112" spans="3:18" x14ac:dyDescent="0.25">
      <c r="C112" s="82" t="s">
        <v>375</v>
      </c>
      <c r="D112" s="27" t="s">
        <v>370</v>
      </c>
      <c r="E112" s="83"/>
      <c r="F112" s="84">
        <f t="shared" si="49"/>
        <v>13500</v>
      </c>
      <c r="G112" s="84">
        <f t="shared" si="49"/>
        <v>16547.150000000001</v>
      </c>
      <c r="H112" s="84">
        <f t="shared" si="49"/>
        <v>16600</v>
      </c>
      <c r="I112" s="97">
        <f t="shared" si="49"/>
        <v>0</v>
      </c>
      <c r="J112" s="84">
        <f t="shared" si="49"/>
        <v>0</v>
      </c>
      <c r="K112" s="84">
        <f t="shared" si="49"/>
        <v>0</v>
      </c>
      <c r="L112" s="79"/>
      <c r="M112" s="80"/>
      <c r="N112" s="68"/>
      <c r="O112" s="68"/>
      <c r="P112" s="68"/>
      <c r="Q112" s="68"/>
      <c r="R112" s="68"/>
    </row>
    <row r="113" spans="3:18" x14ac:dyDescent="0.25">
      <c r="C113" s="82" t="s">
        <v>533</v>
      </c>
      <c r="D113" s="85" t="s">
        <v>534</v>
      </c>
      <c r="E113" s="83"/>
      <c r="F113" s="84">
        <v>13500</v>
      </c>
      <c r="G113" s="84">
        <v>16547.150000000001</v>
      </c>
      <c r="H113" s="84">
        <v>16600</v>
      </c>
      <c r="I113" s="97">
        <v>0</v>
      </c>
      <c r="J113" s="84">
        <v>0</v>
      </c>
      <c r="K113" s="84">
        <v>0</v>
      </c>
      <c r="L113" s="79"/>
      <c r="M113" s="80"/>
      <c r="N113" s="68"/>
      <c r="O113" s="68"/>
      <c r="P113" s="68"/>
      <c r="Q113" s="68"/>
      <c r="R113" s="68"/>
    </row>
    <row r="114" spans="3:18" x14ac:dyDescent="0.25">
      <c r="C114" s="123" t="s">
        <v>535</v>
      </c>
      <c r="D114" s="72" t="s">
        <v>536</v>
      </c>
      <c r="E114" s="83"/>
      <c r="F114" s="93">
        <f>F115+F133+F137+F138</f>
        <v>491954834.00999999</v>
      </c>
      <c r="G114" s="93">
        <f t="shared" ref="G114:K114" si="50">G115+G133+G137+G138</f>
        <v>260993106.97999999</v>
      </c>
      <c r="H114" s="93">
        <f t="shared" si="50"/>
        <v>492137848.06</v>
      </c>
      <c r="I114" s="93">
        <f t="shared" si="50"/>
        <v>434483891.08000004</v>
      </c>
      <c r="J114" s="93">
        <f t="shared" si="50"/>
        <v>332733571.09000003</v>
      </c>
      <c r="K114" s="93">
        <f t="shared" si="50"/>
        <v>337986159.77999997</v>
      </c>
      <c r="L114" s="79"/>
      <c r="M114" s="81"/>
      <c r="N114" s="68"/>
      <c r="O114" s="68"/>
      <c r="P114" s="68"/>
      <c r="Q114" s="68"/>
      <c r="R114" s="68"/>
    </row>
    <row r="115" spans="3:18" ht="25.5" x14ac:dyDescent="0.25">
      <c r="C115" s="123" t="s">
        <v>537</v>
      </c>
      <c r="D115" s="72" t="s">
        <v>538</v>
      </c>
      <c r="E115" s="92"/>
      <c r="F115" s="93">
        <f>F116+F119+F126</f>
        <v>482472556.90999997</v>
      </c>
      <c r="G115" s="93">
        <f>G116+G119+G126</f>
        <v>251331665.83000001</v>
      </c>
      <c r="H115" s="93">
        <f t="shared" ref="H115:K115" si="51">H116+H119+H126</f>
        <v>482472556.90999997</v>
      </c>
      <c r="I115" s="93">
        <f t="shared" si="51"/>
        <v>434483891.08000004</v>
      </c>
      <c r="J115" s="93">
        <f t="shared" si="51"/>
        <v>332733571.09000003</v>
      </c>
      <c r="K115" s="93">
        <f t="shared" si="51"/>
        <v>337986159.77999997</v>
      </c>
      <c r="L115" s="79"/>
      <c r="M115" s="81"/>
      <c r="N115" s="68"/>
      <c r="O115" s="68"/>
      <c r="P115" s="68"/>
      <c r="Q115" s="68"/>
      <c r="R115" s="68"/>
    </row>
    <row r="116" spans="3:18" ht="29.25" customHeight="1" x14ac:dyDescent="0.25">
      <c r="C116" s="123" t="s">
        <v>539</v>
      </c>
      <c r="D116" s="72" t="s">
        <v>540</v>
      </c>
      <c r="E116" s="92"/>
      <c r="F116" s="93">
        <f t="shared" ref="F116:K116" si="52">F117+F118</f>
        <v>23270500</v>
      </c>
      <c r="G116" s="93">
        <f t="shared" si="52"/>
        <v>21151700</v>
      </c>
      <c r="H116" s="93">
        <f t="shared" si="52"/>
        <v>23270500</v>
      </c>
      <c r="I116" s="94">
        <f t="shared" si="52"/>
        <v>69004900</v>
      </c>
      <c r="J116" s="93">
        <f t="shared" si="52"/>
        <v>219300</v>
      </c>
      <c r="K116" s="93">
        <f t="shared" si="52"/>
        <v>575800</v>
      </c>
      <c r="L116" s="79"/>
      <c r="M116" s="80"/>
      <c r="N116" s="68"/>
      <c r="O116" s="68"/>
      <c r="P116" s="68"/>
      <c r="Q116" s="68"/>
      <c r="R116" s="68"/>
    </row>
    <row r="117" spans="3:18" ht="25.5" x14ac:dyDescent="0.25">
      <c r="C117" s="124" t="s">
        <v>541</v>
      </c>
      <c r="D117" s="102" t="s">
        <v>542</v>
      </c>
      <c r="E117" s="83"/>
      <c r="F117" s="84">
        <v>1099800</v>
      </c>
      <c r="G117" s="84">
        <v>828000</v>
      </c>
      <c r="H117" s="84">
        <f>F117</f>
        <v>1099800</v>
      </c>
      <c r="I117" s="97">
        <v>44838800</v>
      </c>
      <c r="J117" s="84">
        <v>219300</v>
      </c>
      <c r="K117" s="84">
        <v>575800</v>
      </c>
      <c r="L117" s="79"/>
      <c r="M117" s="125"/>
      <c r="N117" s="68"/>
      <c r="O117" s="68"/>
      <c r="P117" s="68"/>
      <c r="Q117" s="68"/>
      <c r="R117" s="68"/>
    </row>
    <row r="118" spans="3:18" ht="25.5" x14ac:dyDescent="0.25">
      <c r="C118" s="124" t="s">
        <v>543</v>
      </c>
      <c r="D118" s="102" t="s">
        <v>544</v>
      </c>
      <c r="E118" s="83"/>
      <c r="F118" s="84">
        <v>22170700</v>
      </c>
      <c r="G118" s="84">
        <v>20323700</v>
      </c>
      <c r="H118" s="84">
        <f>F118</f>
        <v>22170700</v>
      </c>
      <c r="I118" s="97">
        <v>24166100</v>
      </c>
      <c r="J118" s="84">
        <v>0</v>
      </c>
      <c r="K118" s="84">
        <v>0</v>
      </c>
      <c r="L118" s="79"/>
      <c r="M118" s="80"/>
      <c r="N118" s="68"/>
      <c r="O118" s="68"/>
      <c r="P118" s="68"/>
      <c r="Q118" s="68"/>
      <c r="R118" s="68"/>
    </row>
    <row r="119" spans="3:18" ht="25.5" x14ac:dyDescent="0.25">
      <c r="C119" s="123" t="s">
        <v>545</v>
      </c>
      <c r="D119" s="72" t="s">
        <v>546</v>
      </c>
      <c r="E119" s="92"/>
      <c r="F119" s="93">
        <f>SUM(F120:F125)</f>
        <v>229238968.91</v>
      </c>
      <c r="G119" s="93">
        <f t="shared" ref="G119:K119" si="53">SUM(G120:G125)</f>
        <v>39157503.120000005</v>
      </c>
      <c r="H119" s="93">
        <f t="shared" si="53"/>
        <v>229238968.91</v>
      </c>
      <c r="I119" s="93">
        <f t="shared" si="53"/>
        <v>113795162.78</v>
      </c>
      <c r="J119" s="93">
        <f t="shared" si="53"/>
        <v>74077754.090000004</v>
      </c>
      <c r="K119" s="93">
        <f t="shared" si="53"/>
        <v>67305515.780000001</v>
      </c>
      <c r="L119" s="79"/>
      <c r="M119" s="80"/>
      <c r="N119" s="68"/>
      <c r="O119" s="68"/>
      <c r="P119" s="68"/>
      <c r="Q119" s="68"/>
      <c r="R119" s="68"/>
    </row>
    <row r="120" spans="3:18" ht="45.75" customHeight="1" x14ac:dyDescent="0.25">
      <c r="C120" s="124" t="s">
        <v>547</v>
      </c>
      <c r="D120" s="102" t="s">
        <v>548</v>
      </c>
      <c r="E120" s="92"/>
      <c r="F120" s="84">
        <f>10000000+130000000</f>
        <v>140000000</v>
      </c>
      <c r="G120" s="84">
        <v>0</v>
      </c>
      <c r="H120" s="84">
        <f t="shared" ref="H120:H125" si="54">F120</f>
        <v>140000000</v>
      </c>
      <c r="I120" s="97">
        <f>20000000</f>
        <v>20000000</v>
      </c>
      <c r="J120" s="84">
        <v>0</v>
      </c>
      <c r="K120" s="84">
        <v>0</v>
      </c>
      <c r="L120" s="79"/>
      <c r="M120" s="80"/>
      <c r="N120" s="68"/>
      <c r="O120" s="68"/>
      <c r="P120" s="68"/>
      <c r="Q120" s="68"/>
      <c r="R120" s="68"/>
    </row>
    <row r="121" spans="3:18" ht="51.75" customHeight="1" x14ac:dyDescent="0.25">
      <c r="C121" s="124" t="s">
        <v>549</v>
      </c>
      <c r="D121" s="85" t="s">
        <v>550</v>
      </c>
      <c r="E121" s="83"/>
      <c r="F121" s="84">
        <f>536821+230066</f>
        <v>766887</v>
      </c>
      <c r="G121" s="84">
        <v>766887</v>
      </c>
      <c r="H121" s="84">
        <f t="shared" si="54"/>
        <v>766887</v>
      </c>
      <c r="I121" s="97">
        <v>0</v>
      </c>
      <c r="J121" s="84">
        <v>0</v>
      </c>
      <c r="K121" s="84">
        <v>0</v>
      </c>
      <c r="L121" s="79"/>
      <c r="M121" s="80"/>
      <c r="N121" s="68"/>
      <c r="O121" s="68"/>
      <c r="P121" s="68"/>
      <c r="Q121" s="68"/>
      <c r="R121" s="68"/>
    </row>
    <row r="122" spans="3:18" ht="25.5" x14ac:dyDescent="0.25">
      <c r="C122" s="124" t="s">
        <v>551</v>
      </c>
      <c r="D122" s="85" t="s">
        <v>552</v>
      </c>
      <c r="E122" s="83"/>
      <c r="F122" s="84">
        <f>148069.67+246159.49</f>
        <v>394229.16000000003</v>
      </c>
      <c r="G122" s="84">
        <v>394229.16</v>
      </c>
      <c r="H122" s="84">
        <f t="shared" si="54"/>
        <v>394229.16000000003</v>
      </c>
      <c r="I122" s="97">
        <v>0</v>
      </c>
      <c r="J122" s="84">
        <v>0</v>
      </c>
      <c r="K122" s="84">
        <v>0</v>
      </c>
      <c r="L122" s="79"/>
      <c r="M122" s="80"/>
      <c r="N122" s="68"/>
      <c r="O122" s="68"/>
      <c r="P122" s="68"/>
      <c r="Q122" s="68"/>
      <c r="R122" s="68"/>
    </row>
    <row r="123" spans="3:18" ht="38.25" x14ac:dyDescent="0.25">
      <c r="C123" s="124" t="s">
        <v>553</v>
      </c>
      <c r="D123" s="102" t="s">
        <v>554</v>
      </c>
      <c r="E123" s="45"/>
      <c r="F123" s="84">
        <f>3758.84+45034.03+8257.78+5555.56+2801098.38+243573.32+23000000+9857150</f>
        <v>35964427.909999996</v>
      </c>
      <c r="G123" s="84">
        <v>3107277.91</v>
      </c>
      <c r="H123" s="84">
        <f t="shared" si="54"/>
        <v>35964427.909999996</v>
      </c>
      <c r="I123" s="97">
        <v>0</v>
      </c>
      <c r="J123" s="84">
        <v>0</v>
      </c>
      <c r="K123" s="84">
        <v>0</v>
      </c>
      <c r="M123" s="68"/>
      <c r="N123" s="68"/>
      <c r="O123" s="68"/>
      <c r="P123" s="68"/>
      <c r="Q123" s="68"/>
      <c r="R123" s="68"/>
    </row>
    <row r="124" spans="3:18" ht="51" x14ac:dyDescent="0.25">
      <c r="C124" s="124" t="s">
        <v>555</v>
      </c>
      <c r="D124" s="85" t="s">
        <v>556</v>
      </c>
      <c r="E124" s="45"/>
      <c r="F124" s="84">
        <f>3433487.7+1874984.3</f>
        <v>5308472</v>
      </c>
      <c r="G124" s="84">
        <v>5308472</v>
      </c>
      <c r="H124" s="84">
        <f t="shared" si="54"/>
        <v>5308472</v>
      </c>
      <c r="I124" s="97">
        <v>1874637</v>
      </c>
      <c r="J124" s="84">
        <v>1874637</v>
      </c>
      <c r="K124" s="84">
        <v>1874637</v>
      </c>
      <c r="M124" s="68"/>
      <c r="N124" s="68"/>
      <c r="O124" s="68"/>
      <c r="P124" s="68"/>
      <c r="Q124" s="68"/>
      <c r="R124" s="68"/>
    </row>
    <row r="125" spans="3:18" ht="25.5" x14ac:dyDescent="0.25">
      <c r="C125" s="124" t="s">
        <v>557</v>
      </c>
      <c r="D125" s="96" t="s">
        <v>558</v>
      </c>
      <c r="E125" s="45"/>
      <c r="F125" s="84">
        <v>46804952.840000004</v>
      </c>
      <c r="G125" s="84">
        <v>29580637.050000001</v>
      </c>
      <c r="H125" s="84">
        <f t="shared" si="54"/>
        <v>46804952.840000004</v>
      </c>
      <c r="I125" s="97">
        <v>91920525.780000001</v>
      </c>
      <c r="J125" s="84">
        <v>72203117.090000004</v>
      </c>
      <c r="K125" s="84">
        <v>65430878.780000001</v>
      </c>
      <c r="M125" s="68"/>
      <c r="N125" s="68"/>
      <c r="O125" s="68"/>
      <c r="P125" s="68"/>
      <c r="Q125" s="68"/>
      <c r="R125" s="68"/>
    </row>
    <row r="126" spans="3:18" ht="32.25" customHeight="1" x14ac:dyDescent="0.25">
      <c r="C126" s="123" t="s">
        <v>559</v>
      </c>
      <c r="D126" s="72" t="s">
        <v>560</v>
      </c>
      <c r="E126" s="126"/>
      <c r="F126" s="93">
        <f t="shared" ref="F126:K126" si="55">SUM(F127:F132)</f>
        <v>229963088</v>
      </c>
      <c r="G126" s="93">
        <f t="shared" si="55"/>
        <v>191022462.71000001</v>
      </c>
      <c r="H126" s="93">
        <f t="shared" si="55"/>
        <v>229963088</v>
      </c>
      <c r="I126" s="94">
        <f t="shared" si="55"/>
        <v>251683828.30000001</v>
      </c>
      <c r="J126" s="93">
        <f t="shared" si="55"/>
        <v>258436517</v>
      </c>
      <c r="K126" s="93">
        <f t="shared" si="55"/>
        <v>270104844</v>
      </c>
      <c r="M126" s="68"/>
      <c r="N126" s="68"/>
      <c r="O126" s="68"/>
      <c r="P126" s="68"/>
      <c r="Q126" s="68"/>
      <c r="R126" s="68"/>
    </row>
    <row r="127" spans="3:18" ht="31.5" customHeight="1" x14ac:dyDescent="0.25">
      <c r="C127" s="124" t="s">
        <v>561</v>
      </c>
      <c r="D127" s="102" t="s">
        <v>562</v>
      </c>
      <c r="E127" s="45"/>
      <c r="F127" s="84">
        <v>4075690</v>
      </c>
      <c r="G127" s="97">
        <v>2056262.71</v>
      </c>
      <c r="H127" s="84">
        <f>F127</f>
        <v>4075690</v>
      </c>
      <c r="I127" s="97">
        <v>6757830.2999999998</v>
      </c>
      <c r="J127" s="84">
        <v>6511619</v>
      </c>
      <c r="K127" s="84">
        <v>6705246</v>
      </c>
      <c r="M127" s="68"/>
      <c r="N127" s="68"/>
      <c r="O127" s="68"/>
      <c r="P127" s="68"/>
      <c r="Q127" s="68"/>
      <c r="R127" s="68"/>
    </row>
    <row r="128" spans="3:18" ht="63.75" x14ac:dyDescent="0.25">
      <c r="C128" s="124" t="s">
        <v>563</v>
      </c>
      <c r="D128" s="85" t="s">
        <v>564</v>
      </c>
      <c r="E128" s="126"/>
      <c r="F128" s="84">
        <v>897700</v>
      </c>
      <c r="G128" s="84">
        <v>140000</v>
      </c>
      <c r="H128" s="84">
        <f>F128</f>
        <v>897700</v>
      </c>
      <c r="I128" s="97">
        <v>5965100</v>
      </c>
      <c r="J128" s="84">
        <v>6239300</v>
      </c>
      <c r="K128" s="84">
        <v>6579200</v>
      </c>
      <c r="M128" s="68"/>
      <c r="N128" s="68"/>
      <c r="O128" s="68"/>
      <c r="P128" s="68"/>
      <c r="Q128" s="68"/>
      <c r="R128" s="68"/>
    </row>
    <row r="129" spans="3:18" ht="45.75" customHeight="1" x14ac:dyDescent="0.25">
      <c r="C129" s="124" t="s">
        <v>565</v>
      </c>
      <c r="D129" s="85" t="s">
        <v>566</v>
      </c>
      <c r="E129" s="126"/>
      <c r="F129" s="97">
        <v>0</v>
      </c>
      <c r="G129" s="97">
        <v>0</v>
      </c>
      <c r="H129" s="97">
        <v>0</v>
      </c>
      <c r="I129" s="97">
        <v>1127000</v>
      </c>
      <c r="J129" s="84">
        <v>1131700</v>
      </c>
      <c r="K129" s="84">
        <v>1151900</v>
      </c>
      <c r="M129" s="68"/>
      <c r="N129" s="68"/>
      <c r="O129" s="68"/>
      <c r="P129" s="68"/>
      <c r="Q129" s="68"/>
      <c r="R129" s="68"/>
    </row>
    <row r="130" spans="3:18" ht="51" x14ac:dyDescent="0.25">
      <c r="C130" s="124" t="s">
        <v>567</v>
      </c>
      <c r="D130" s="85" t="s">
        <v>568</v>
      </c>
      <c r="E130" s="45"/>
      <c r="F130" s="84">
        <v>7200</v>
      </c>
      <c r="G130" s="84">
        <v>7200</v>
      </c>
      <c r="H130" s="84">
        <f>F130</f>
        <v>7200</v>
      </c>
      <c r="I130" s="97">
        <v>4400</v>
      </c>
      <c r="J130" s="84">
        <v>4700</v>
      </c>
      <c r="K130" s="84">
        <v>26600</v>
      </c>
      <c r="M130" s="68"/>
      <c r="N130" s="68"/>
      <c r="O130" s="68"/>
      <c r="P130" s="68"/>
      <c r="Q130" s="68"/>
      <c r="R130" s="68"/>
    </row>
    <row r="131" spans="3:18" ht="63.75" x14ac:dyDescent="0.25">
      <c r="C131" s="124" t="s">
        <v>569</v>
      </c>
      <c r="D131" s="85" t="s">
        <v>570</v>
      </c>
      <c r="E131" s="45"/>
      <c r="F131" s="84">
        <v>834498</v>
      </c>
      <c r="G131" s="84">
        <v>0</v>
      </c>
      <c r="H131" s="84">
        <f>F131</f>
        <v>834498</v>
      </c>
      <c r="I131" s="97">
        <v>834498</v>
      </c>
      <c r="J131" s="84">
        <v>834498</v>
      </c>
      <c r="K131" s="84">
        <v>834498</v>
      </c>
      <c r="M131" s="68"/>
      <c r="N131" s="68"/>
      <c r="O131" s="68"/>
      <c r="P131" s="68"/>
      <c r="Q131" s="68"/>
      <c r="R131" s="68"/>
    </row>
    <row r="132" spans="3:18" ht="22.5" customHeight="1" x14ac:dyDescent="0.25">
      <c r="C132" s="124" t="s">
        <v>571</v>
      </c>
      <c r="D132" s="102" t="s">
        <v>572</v>
      </c>
      <c r="E132" s="45"/>
      <c r="F132" s="84">
        <v>224148000</v>
      </c>
      <c r="G132" s="84">
        <v>188819000</v>
      </c>
      <c r="H132" s="84">
        <f>F132</f>
        <v>224148000</v>
      </c>
      <c r="I132" s="97">
        <v>236995000</v>
      </c>
      <c r="J132" s="84">
        <v>243714700</v>
      </c>
      <c r="K132" s="84">
        <v>254807400</v>
      </c>
      <c r="M132" s="68"/>
      <c r="N132" s="68"/>
      <c r="O132" s="68"/>
      <c r="P132" s="68"/>
      <c r="Q132" s="68"/>
      <c r="R132" s="68"/>
    </row>
    <row r="133" spans="3:18" ht="18" customHeight="1" x14ac:dyDescent="0.25">
      <c r="C133" s="123" t="s">
        <v>573</v>
      </c>
      <c r="D133" s="72" t="s">
        <v>574</v>
      </c>
      <c r="E133" s="45"/>
      <c r="F133" s="93">
        <f t="shared" ref="F133:K133" si="56">F134</f>
        <v>9482277.0999999996</v>
      </c>
      <c r="G133" s="93">
        <f t="shared" si="56"/>
        <v>9682327.0999999996</v>
      </c>
      <c r="H133" s="93">
        <f t="shared" si="56"/>
        <v>9686177.0999999996</v>
      </c>
      <c r="I133" s="94">
        <f t="shared" si="56"/>
        <v>0</v>
      </c>
      <c r="J133" s="93">
        <f t="shared" si="56"/>
        <v>0</v>
      </c>
      <c r="K133" s="93">
        <f t="shared" si="56"/>
        <v>0</v>
      </c>
      <c r="M133" s="68"/>
      <c r="N133" s="68"/>
      <c r="O133" s="68"/>
      <c r="P133" s="68"/>
      <c r="Q133" s="68"/>
      <c r="R133" s="68"/>
    </row>
    <row r="134" spans="3:18" ht="32.25" customHeight="1" x14ac:dyDescent="0.25">
      <c r="C134" s="124" t="s">
        <v>575</v>
      </c>
      <c r="D134" s="102" t="s">
        <v>576</v>
      </c>
      <c r="E134" s="45"/>
      <c r="F134" s="84">
        <f t="shared" ref="F134:K134" si="57">F135+F136</f>
        <v>9482277.0999999996</v>
      </c>
      <c r="G134" s="84">
        <f t="shared" si="57"/>
        <v>9682327.0999999996</v>
      </c>
      <c r="H134" s="84">
        <f t="shared" si="57"/>
        <v>9686177.0999999996</v>
      </c>
      <c r="I134" s="97">
        <f t="shared" si="57"/>
        <v>0</v>
      </c>
      <c r="J134" s="84">
        <f t="shared" si="57"/>
        <v>0</v>
      </c>
      <c r="K134" s="84">
        <f t="shared" si="57"/>
        <v>0</v>
      </c>
      <c r="M134" s="68"/>
      <c r="N134" s="68"/>
      <c r="O134" s="68"/>
      <c r="P134" s="68"/>
      <c r="Q134" s="68"/>
      <c r="R134" s="68"/>
    </row>
    <row r="135" spans="3:18" ht="68.25" customHeight="1" x14ac:dyDescent="0.25">
      <c r="C135" s="124" t="s">
        <v>577</v>
      </c>
      <c r="D135" s="85" t="s">
        <v>578</v>
      </c>
      <c r="E135" s="45"/>
      <c r="F135" s="84">
        <v>3850</v>
      </c>
      <c r="G135" s="84">
        <v>0</v>
      </c>
      <c r="H135" s="84">
        <f>F135</f>
        <v>3850</v>
      </c>
      <c r="I135" s="97">
        <v>0</v>
      </c>
      <c r="J135" s="84">
        <v>0</v>
      </c>
      <c r="K135" s="84">
        <v>0</v>
      </c>
      <c r="M135" s="68"/>
      <c r="N135" s="68"/>
      <c r="O135" s="68"/>
      <c r="P135" s="68"/>
      <c r="Q135" s="68"/>
      <c r="R135" s="68"/>
    </row>
    <row r="136" spans="3:18" ht="33.75" customHeight="1" x14ac:dyDescent="0.25">
      <c r="C136" s="124" t="s">
        <v>579</v>
      </c>
      <c r="D136" s="102" t="s">
        <v>576</v>
      </c>
      <c r="E136" s="45"/>
      <c r="F136" s="97">
        <f>9482277.1-F135</f>
        <v>9478427.0999999996</v>
      </c>
      <c r="G136" s="97">
        <v>9682327.0999999996</v>
      </c>
      <c r="H136" s="97">
        <f>G136</f>
        <v>9682327.0999999996</v>
      </c>
      <c r="I136" s="97">
        <v>0</v>
      </c>
      <c r="J136" s="84">
        <v>0</v>
      </c>
      <c r="K136" s="84">
        <v>0</v>
      </c>
      <c r="M136" s="68"/>
      <c r="N136" s="68"/>
      <c r="O136" s="68"/>
      <c r="P136" s="68"/>
      <c r="Q136" s="68"/>
      <c r="R136" s="68"/>
    </row>
    <row r="137" spans="3:18" ht="96" customHeight="1" x14ac:dyDescent="0.25">
      <c r="C137" s="123" t="s">
        <v>580</v>
      </c>
      <c r="D137" s="128" t="s">
        <v>582</v>
      </c>
      <c r="E137" s="19"/>
      <c r="F137" s="97">
        <v>0</v>
      </c>
      <c r="G137" s="129">
        <v>179954.01</v>
      </c>
      <c r="H137" s="129">
        <v>179954.01</v>
      </c>
      <c r="I137" s="97">
        <v>0</v>
      </c>
      <c r="J137" s="84">
        <v>0</v>
      </c>
      <c r="K137" s="84">
        <v>0</v>
      </c>
    </row>
    <row r="138" spans="3:18" ht="45.75" customHeight="1" x14ac:dyDescent="0.25">
      <c r="C138" s="131" t="s">
        <v>581</v>
      </c>
      <c r="D138" s="128" t="s">
        <v>583</v>
      </c>
      <c r="E138" s="19"/>
      <c r="F138" s="97">
        <v>0</v>
      </c>
      <c r="G138" s="130">
        <v>-200839.96</v>
      </c>
      <c r="H138" s="130">
        <v>-200839.96</v>
      </c>
      <c r="I138" s="97">
        <v>0</v>
      </c>
      <c r="J138" s="84">
        <v>0</v>
      </c>
      <c r="K138" s="84">
        <v>0</v>
      </c>
    </row>
  </sheetData>
  <customSheetViews>
    <customSheetView guid="{3FB72F59-1B98-45E7-AB8D-8EFF6AD4BF11}" scale="80" showPageBreaks="1" printArea="1" hiddenColumns="1" view="pageBreakPreview" topLeftCell="C1">
      <selection activeCell="F7" sqref="F7"/>
      <rowBreaks count="1" manualBreakCount="1">
        <brk id="101" max="16383" man="1"/>
      </rowBreaks>
      <pageMargins left="0.31527777777777799" right="0.31527777777777799" top="0.15763888888888899" bottom="7.9166666666666705E-2" header="0.51180555555555496" footer="0.15763888888888899"/>
      <pageSetup paperSize="9" scale="52" firstPageNumber="0" orientation="portrait" r:id="rId1"/>
      <headerFooter>
        <oddFooter>&amp;R&amp;P</oddFooter>
      </headerFooter>
    </customSheetView>
    <customSheetView guid="{2158CA70-799D-4BB3-A14D-CE651C5FDF72}" scale="80" showPageBreaks="1" printArea="1" hiddenColumns="1" view="pageBreakPreview" topLeftCell="C109">
      <selection activeCell="G115" sqref="G115:K115"/>
      <rowBreaks count="1" manualBreakCount="1">
        <brk id="101" max="16383" man="1"/>
      </rowBreaks>
      <pageMargins left="0.31527777777777799" right="0.31527777777777799" top="0.15763888888888899" bottom="7.9166666666666705E-2" header="0.51180555555555496" footer="0.15763888888888899"/>
      <pageSetup paperSize="9" scale="52" firstPageNumber="0" orientation="portrait" r:id="rId2"/>
      <headerFooter>
        <oddFooter>&amp;R&amp;P</oddFooter>
      </headerFooter>
    </customSheetView>
    <customSheetView guid="{B7EF8E8E-0A32-453C-9F20-38F4E88467B3}" scale="80" showPageBreaks="1" printArea="1" hiddenColumns="1" view="pageBreakPreview" topLeftCell="C125">
      <selection activeCell="D142" sqref="D142"/>
      <rowBreaks count="1" manualBreakCount="1">
        <brk id="101" max="16383" man="1"/>
      </rowBreaks>
      <pageMargins left="0.31527777777777799" right="0.31527777777777799" top="0.15763888888888899" bottom="7.9166666666666705E-2" header="0.51180555555555496" footer="0.15763888888888899"/>
      <pageSetup paperSize="9" scale="52" firstPageNumber="0" orientation="portrait" r:id="rId3"/>
      <headerFooter>
        <oddFooter>&amp;R&amp;P</oddFooter>
      </headerFooter>
    </customSheetView>
  </customSheetViews>
  <mergeCells count="6">
    <mergeCell ref="I1:K1"/>
    <mergeCell ref="C2:K2"/>
    <mergeCell ref="A4:A5"/>
    <mergeCell ref="B4:B5"/>
    <mergeCell ref="C4:D4"/>
    <mergeCell ref="I4:K4"/>
  </mergeCells>
  <pageMargins left="0.31527777777777799" right="0.31527777777777799" top="0.15763888888888899" bottom="7.9166666666666705E-2" header="0.51180555555555496" footer="0.15763888888888899"/>
  <pageSetup paperSize="9" scale="52" firstPageNumber="0" orientation="portrait" r:id="rId4"/>
  <headerFooter>
    <oddFooter>&amp;R&amp;P</oddFooter>
  </headerFooter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0" zoomScaleNormal="100" zoomScalePageLayoutView="80" workbookViewId="0"/>
  </sheetViews>
  <sheetFormatPr defaultRowHeight="15" x14ac:dyDescent="0.25"/>
  <cols>
    <col min="1" max="1025" width="8.7109375" customWidth="1"/>
  </cols>
  <sheetData/>
  <customSheetViews>
    <customSheetView guid="{3FB72F59-1B98-45E7-AB8D-8EFF6AD4BF11}" scale="80" showPageBreaks="1" state="hidden" view="pageBreakPreview">
      <pageMargins left="0.7" right="0.7" top="0.75" bottom="0.75" header="0.51180555555555496" footer="0.51180555555555496"/>
      <pageSetup paperSize="9" firstPageNumber="0" orientation="portrait" horizontalDpi="300" verticalDpi="300" r:id="rId1"/>
    </customSheetView>
    <customSheetView guid="{2158CA70-799D-4BB3-A14D-CE651C5FDF72}" scale="80" showPageBreaks="1" state="hidden" view="pageBreakPreview">
      <pageMargins left="0.7" right="0.7" top="0.75" bottom="0.75" header="0.51180555555555496" footer="0.51180555555555496"/>
      <pageSetup paperSize="9" firstPageNumber="0" orientation="portrait" horizontalDpi="300" verticalDpi="300" r:id="rId2"/>
    </customSheetView>
    <customSheetView guid="{B7EF8E8E-0A32-453C-9F20-38F4E88467B3}" scale="80" showPageBreaks="1" state="hidden" view="pageBreakPreview">
      <pageMargins left="0.7" right="0.7" top="0.75" bottom="0.75" header="0.51180555555555496" footer="0.51180555555555496"/>
      <pageSetup paperSize="9" firstPageNumber="0" orientation="portrait" horizontalDpi="300" verticalDpi="300" r:id="rId3"/>
    </customSheetView>
  </customSheetViews>
  <pageMargins left="0.7" right="0.7" top="0.75" bottom="0.75" header="0.51180555555555496" footer="0.51180555555555496"/>
  <pageSetup paperSize="9" firstPageNumber="0"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0" zoomScaleNormal="100" zoomScalePageLayoutView="80" workbookViewId="0"/>
  </sheetViews>
  <sheetFormatPr defaultRowHeight="15" x14ac:dyDescent="0.25"/>
  <cols>
    <col min="1" max="1025" width="8.7109375" customWidth="1"/>
  </cols>
  <sheetData/>
  <customSheetViews>
    <customSheetView guid="{3FB72F59-1B98-45E7-AB8D-8EFF6AD4BF11}" scale="80" showPageBreaks="1" state="hidden" view="pageBreakPreview">
      <pageMargins left="0.7" right="0.7" top="0.75" bottom="0.75" header="0.51180555555555496" footer="0.51180555555555496"/>
      <pageSetup paperSize="9" firstPageNumber="0" orientation="portrait" horizontalDpi="300" verticalDpi="300" r:id="rId1"/>
    </customSheetView>
    <customSheetView guid="{2158CA70-799D-4BB3-A14D-CE651C5FDF72}" scale="80" showPageBreaks="1" state="hidden" view="pageBreakPreview">
      <pageMargins left="0.7" right="0.7" top="0.75" bottom="0.75" header="0.51180555555555496" footer="0.51180555555555496"/>
      <pageSetup paperSize="9" firstPageNumber="0" orientation="portrait" horizontalDpi="300" verticalDpi="300" r:id="rId2"/>
    </customSheetView>
    <customSheetView guid="{B7EF8E8E-0A32-453C-9F20-38F4E88467B3}" scale="80" showPageBreaks="1" state="hidden" view="pageBreakPreview">
      <pageMargins left="0.7" right="0.7" top="0.75" bottom="0.75" header="0.51180555555555496" footer="0.51180555555555496"/>
      <pageSetup paperSize="9" firstPageNumber="0" orientation="portrait" horizontalDpi="300" verticalDpi="300" r:id="rId3"/>
    </customSheetView>
  </customSheetViews>
  <pageMargins left="0.7" right="0.7" top="0.75" bottom="0.75" header="0.51180555555555496" footer="0.51180555555555496"/>
  <pageSetup paperSize="9" firstPageNumber="0" orientation="portrait" horizontalDpi="300" verticalDpi="30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B72F59-1B98-45E7-AB8D-8EFF6AD4BF11}" state="hidden">
      <pageMargins left="0.7" right="0.7" top="0.75" bottom="0.75" header="0.3" footer="0.3"/>
    </customSheetView>
    <customSheetView guid="{2158CA70-799D-4BB3-A14D-CE651C5FDF72}">
      <pageMargins left="0.7" right="0.7" top="0.75" bottom="0.75" header="0.3" footer="0.3"/>
    </customSheetView>
    <customSheetView guid="{B7EF8E8E-0A32-453C-9F20-38F4E88467B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70</vt:i4>
      </vt:variant>
    </vt:vector>
  </HeadingPairs>
  <TitlesOfParts>
    <vt:vector size="75" baseType="lpstr">
      <vt:lpstr>на 01.07.</vt:lpstr>
      <vt:lpstr>2020</vt:lpstr>
      <vt:lpstr>Лист2</vt:lpstr>
      <vt:lpstr>Лист3</vt:lpstr>
      <vt:lpstr>Лист4</vt:lpstr>
      <vt:lpstr>'2020'!Print_Area_0</vt:lpstr>
      <vt:lpstr>'2020'!Print_Titles_0</vt:lpstr>
      <vt:lpstr>'на 01.07.'!Print_Titles_0</vt:lpstr>
      <vt:lpstr>'2020'!Print_Titles_0_0</vt:lpstr>
      <vt:lpstr>'на 01.07.'!Print_Titles_0_0</vt:lpstr>
      <vt:lpstr>'2020'!Print_Titles_0_0_0</vt:lpstr>
      <vt:lpstr>'на 01.07.'!Print_Titles_0_0_0</vt:lpstr>
      <vt:lpstr>'2020'!Print_Titles_0_0_0_0</vt:lpstr>
      <vt:lpstr>'на 01.07.'!Print_Titles_0_0_0_0</vt:lpstr>
      <vt:lpstr>'2020'!Print_Titles_0_0_0_0_0</vt:lpstr>
      <vt:lpstr>'на 01.07.'!Print_Titles_0_0_0_0_0</vt:lpstr>
      <vt:lpstr>'2020'!Print_Titles_0_0_0_0_0_0</vt:lpstr>
      <vt:lpstr>'на 01.07.'!Print_Titles_0_0_0_0_0_0</vt:lpstr>
      <vt:lpstr>'2020'!Print_Titles_0_0_0_0_0_0_0</vt:lpstr>
      <vt:lpstr>'на 01.07.'!Print_Titles_0_0_0_0_0_0_0</vt:lpstr>
      <vt:lpstr>'2020'!Print_Titles_0_0_0_0_0_0_0_0</vt:lpstr>
      <vt:lpstr>'на 01.07.'!Print_Titles_0_0_0_0_0_0_0_0</vt:lpstr>
      <vt:lpstr>'2020'!Print_Titles_0_0_0_0_0_0_0_0_0</vt:lpstr>
      <vt:lpstr>'на 01.07.'!Print_Titles_0_0_0_0_0_0_0_0_0</vt:lpstr>
      <vt:lpstr>'2020'!Print_Titles_0_0_0_0_0_0_0_0_0_0</vt:lpstr>
      <vt:lpstr>'на 01.07.'!Print_Titles_0_0_0_0_0_0_0_0_0_0</vt:lpstr>
      <vt:lpstr>'2020'!Print_Titles_0_0_0_0_0_0_0_0_0_0_0</vt:lpstr>
      <vt:lpstr>'на 01.07.'!Print_Titles_0_0_0_0_0_0_0_0_0_0_0</vt:lpstr>
      <vt:lpstr>'2020'!Print_Titles_0_0_0_0_0_0_0_0_0_0_0_0</vt:lpstr>
      <vt:lpstr>'на 01.07.'!Print_Titles_0_0_0_0_0_0_0_0_0_0_0_0</vt:lpstr>
      <vt:lpstr>'2020'!Print_Titles_0_0_0_0_0_0_0_0_0_0_0_0_0</vt:lpstr>
      <vt:lpstr>'на 01.07.'!Print_Titles_0_0_0_0_0_0_0_0_0_0_0_0_0</vt:lpstr>
      <vt:lpstr>'2020'!Print_Titles_0_0_0_0_0_0_0_0_0_0_0_0_0_0</vt:lpstr>
      <vt:lpstr>'на 01.07.'!Print_Titles_0_0_0_0_0_0_0_0_0_0_0_0_0_0</vt:lpstr>
      <vt:lpstr>'2020'!Print_Titles_0_0_0_0_0_0_0_0_0_0_0_0_0_0_0</vt:lpstr>
      <vt:lpstr>'на 01.07.'!Print_Titles_0_0_0_0_0_0_0_0_0_0_0_0_0_0_0</vt:lpstr>
      <vt:lpstr>'2020'!Z_10B69522_62AE_4313_859A_9E4F497E803C_.wvu.Cols</vt:lpstr>
      <vt:lpstr>'на 01.07.'!Z_10B69522_62AE_4313_859A_9E4F497E803C_.wvu.Cols</vt:lpstr>
      <vt:lpstr>'на 01.07.'!Z_10B69522_62AE_4313_859A_9E4F497E803C_.wvu.PrintArea</vt:lpstr>
      <vt:lpstr>'2020'!Z_10B69522_62AE_4313_859A_9E4F497E803C_.wvu.PrintTitles</vt:lpstr>
      <vt:lpstr>'на 01.07.'!Z_10B69522_62AE_4313_859A_9E4F497E803C_.wvu.PrintTitles</vt:lpstr>
      <vt:lpstr>'2020'!Z_4E69F3DB_55EF_402E_B654_EB5E14AA90F9_.wvu.Cols</vt:lpstr>
      <vt:lpstr>'на 01.07.'!Z_4E69F3DB_55EF_402E_B654_EB5E14AA90F9_.wvu.Cols</vt:lpstr>
      <vt:lpstr>'2020'!Z_4E69F3DB_55EF_402E_B654_EB5E14AA90F9_.wvu.PrintArea</vt:lpstr>
      <vt:lpstr>'на 01.07.'!Z_4E69F3DB_55EF_402E_B654_EB5E14AA90F9_.wvu.PrintArea</vt:lpstr>
      <vt:lpstr>'2020'!Z_4E69F3DB_55EF_402E_B654_EB5E14AA90F9_.wvu.PrintTitles</vt:lpstr>
      <vt:lpstr>'на 01.07.'!Z_4E69F3DB_55EF_402E_B654_EB5E14AA90F9_.wvu.PrintTitles</vt:lpstr>
      <vt:lpstr>'2020'!Z_59B1F92E_3080_4B3C_AB43_7CBA0A8FFB6D_.wvu.Cols</vt:lpstr>
      <vt:lpstr>'на 01.07.'!Z_59B1F92E_3080_4B3C_AB43_7CBA0A8FFB6D_.wvu.Cols</vt:lpstr>
      <vt:lpstr>'2020'!Z_59B1F92E_3080_4B3C_AB43_7CBA0A8FFB6D_.wvu.PrintArea</vt:lpstr>
      <vt:lpstr>'на 01.07.'!Z_59B1F92E_3080_4B3C_AB43_7CBA0A8FFB6D_.wvu.PrintArea</vt:lpstr>
      <vt:lpstr>'2020'!Z_59B1F92E_3080_4B3C_AB43_7CBA0A8FFB6D_.wvu.PrintTitles</vt:lpstr>
      <vt:lpstr>'на 01.07.'!Z_59B1F92E_3080_4B3C_AB43_7CBA0A8FFB6D_.wvu.PrintTitles</vt:lpstr>
      <vt:lpstr>'2020'!Z_73725B44_0E88_4E9B_9F1A_2D0C56351361_.wvu.Cols</vt:lpstr>
      <vt:lpstr>'на 01.07.'!Z_73725B44_0E88_4E9B_9F1A_2D0C56351361_.wvu.Cols</vt:lpstr>
      <vt:lpstr>'2020'!Z_73725B44_0E88_4E9B_9F1A_2D0C56351361_.wvu.PrintArea</vt:lpstr>
      <vt:lpstr>'на 01.07.'!Z_73725B44_0E88_4E9B_9F1A_2D0C56351361_.wvu.PrintArea</vt:lpstr>
      <vt:lpstr>'2020'!Z_73725B44_0E88_4E9B_9F1A_2D0C56351361_.wvu.PrintTitles</vt:lpstr>
      <vt:lpstr>'на 01.07.'!Z_73725B44_0E88_4E9B_9F1A_2D0C56351361_.wvu.PrintTitles</vt:lpstr>
      <vt:lpstr>'2020'!Z_B3CB5D73_2EE9_4DF4_8F46_8251E8EB0BA5_.wvu.Cols</vt:lpstr>
      <vt:lpstr>'на 01.07.'!Z_B3CB5D73_2EE9_4DF4_8F46_8251E8EB0BA5_.wvu.Cols</vt:lpstr>
      <vt:lpstr>'2020'!Z_B3CB5D73_2EE9_4DF4_8F46_8251E8EB0BA5_.wvu.PrintArea</vt:lpstr>
      <vt:lpstr>'на 01.07.'!Z_B3CB5D73_2EE9_4DF4_8F46_8251E8EB0BA5_.wvu.PrintArea</vt:lpstr>
      <vt:lpstr>'2020'!Z_B3CB5D73_2EE9_4DF4_8F46_8251E8EB0BA5_.wvu.PrintTitles</vt:lpstr>
      <vt:lpstr>'на 01.07.'!Z_B3CB5D73_2EE9_4DF4_8F46_8251E8EB0BA5_.wvu.PrintTitles</vt:lpstr>
      <vt:lpstr>'2020'!Z_EDED9BCA_CA73_410B_AD6C_EB75BF6ABD57_.wvu.Cols</vt:lpstr>
      <vt:lpstr>'на 01.07.'!Z_EDED9BCA_CA73_410B_AD6C_EB75BF6ABD57_.wvu.Cols</vt:lpstr>
      <vt:lpstr>'2020'!Z_EDED9BCA_CA73_410B_AD6C_EB75BF6ABD57_.wvu.PrintArea</vt:lpstr>
      <vt:lpstr>'на 01.07.'!Z_EDED9BCA_CA73_410B_AD6C_EB75BF6ABD57_.wvu.PrintArea</vt:lpstr>
      <vt:lpstr>'2020'!Z_EDED9BCA_CA73_410B_AD6C_EB75BF6ABD57_.wvu.PrintTitles</vt:lpstr>
      <vt:lpstr>'на 01.07.'!Z_EDED9BCA_CA73_410B_AD6C_EB75BF6ABD57_.wvu.PrintTitles</vt:lpstr>
      <vt:lpstr>'2020'!Заголовки_для_печати</vt:lpstr>
      <vt:lpstr>'на 01.07.'!Заголовки_для_печати</vt:lpstr>
      <vt:lpstr>'2020'!Область_печати</vt:lpstr>
      <vt:lpstr>'на 01.07.'!Область_печати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Бельчицкая Разиля Накифовна</dc:creator>
  <dc:description/>
  <cp:lastModifiedBy>Бобрецова Наталья Геннадьевна</cp:lastModifiedBy>
  <cp:revision>88</cp:revision>
  <cp:lastPrinted>2019-11-18T06:32:04Z</cp:lastPrinted>
  <dcterms:created xsi:type="dcterms:W3CDTF">2017-08-25T12:37:32Z</dcterms:created>
  <dcterms:modified xsi:type="dcterms:W3CDTF">2019-11-20T05:24:42Z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