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8620" windowHeight="12405"/>
  </bookViews>
  <sheets>
    <sheet name="ведомств" sheetId="1" r:id="rId1"/>
  </sheets>
  <definedNames>
    <definedName name="_xlnm.Print_Titles" localSheetId="0">ведомств!$14:$16</definedName>
  </definedNames>
  <calcPr calcId="145621"/>
</workbook>
</file>

<file path=xl/calcChain.xml><?xml version="1.0" encoding="utf-8"?>
<calcChain xmlns="http://schemas.openxmlformats.org/spreadsheetml/2006/main">
  <c r="E368" i="1" l="1"/>
  <c r="E303" i="1"/>
  <c r="E417" i="1" l="1"/>
  <c r="E409" i="1"/>
  <c r="E234" i="1" l="1"/>
  <c r="E530" i="1" l="1"/>
  <c r="E528" i="1"/>
  <c r="E527" i="1"/>
  <c r="E526" i="1"/>
  <c r="E523" i="1"/>
  <c r="E522" i="1"/>
  <c r="E517" i="1"/>
  <c r="E515" i="1"/>
  <c r="E511" i="1"/>
  <c r="E510" i="1"/>
  <c r="E509" i="1" s="1"/>
  <c r="E507" i="1"/>
  <c r="E505" i="1"/>
  <c r="E504" i="1" s="1"/>
  <c r="E501" i="1"/>
  <c r="E499" i="1"/>
  <c r="E495" i="1"/>
  <c r="E493" i="1"/>
  <c r="E488" i="1"/>
  <c r="E487" i="1"/>
  <c r="E484" i="1"/>
  <c r="E482" i="1"/>
  <c r="E480" i="1"/>
  <c r="E477" i="1"/>
  <c r="E475" i="1"/>
  <c r="E474" i="1"/>
  <c r="E473" i="1" s="1"/>
  <c r="E467" i="1"/>
  <c r="E466" i="1" s="1"/>
  <c r="E463" i="1"/>
  <c r="E462" i="1" s="1"/>
  <c r="E460" i="1"/>
  <c r="E458" i="1"/>
  <c r="E456" i="1"/>
  <c r="E453" i="1"/>
  <c r="E452" i="1"/>
  <c r="E451" i="1"/>
  <c r="E447" i="1"/>
  <c r="E445" i="1"/>
  <c r="E441" i="1"/>
  <c r="E438" i="1"/>
  <c r="E437" i="1" s="1"/>
  <c r="E435" i="1"/>
  <c r="E433" i="1"/>
  <c r="E431" i="1"/>
  <c r="E428" i="1"/>
  <c r="E427" i="1"/>
  <c r="E425" i="1"/>
  <c r="E423" i="1"/>
  <c r="E421" i="1"/>
  <c r="E418" i="1"/>
  <c r="E416" i="1"/>
  <c r="E414" i="1"/>
  <c r="E412" i="1"/>
  <c r="E410" i="1"/>
  <c r="E408" i="1"/>
  <c r="E401" i="1"/>
  <c r="E399" i="1"/>
  <c r="E397" i="1"/>
  <c r="E394" i="1"/>
  <c r="E392" i="1"/>
  <c r="E390" i="1"/>
  <c r="E386" i="1"/>
  <c r="E383" i="1"/>
  <c r="E381" i="1"/>
  <c r="E378" i="1"/>
  <c r="E376" i="1"/>
  <c r="E371" i="1"/>
  <c r="E370" i="1" s="1"/>
  <c r="E365" i="1"/>
  <c r="E364" i="1" s="1"/>
  <c r="E362" i="1"/>
  <c r="E360" i="1"/>
  <c r="E357" i="1"/>
  <c r="E355" i="1"/>
  <c r="E353" i="1"/>
  <c r="E351" i="1"/>
  <c r="E350" i="1"/>
  <c r="E349" i="1" s="1"/>
  <c r="E345" i="1"/>
  <c r="E343" i="1"/>
  <c r="E341" i="1"/>
  <c r="E339" i="1"/>
  <c r="E338" i="1" s="1"/>
  <c r="E335" i="1"/>
  <c r="E334" i="1"/>
  <c r="E329" i="1"/>
  <c r="E327" i="1"/>
  <c r="E324" i="1"/>
  <c r="E322" i="1"/>
  <c r="E321" i="1"/>
  <c r="E317" i="1"/>
  <c r="E315" i="1"/>
  <c r="E314" i="1"/>
  <c r="E313" i="1" s="1"/>
  <c r="E312" i="1" s="1"/>
  <c r="E310" i="1"/>
  <c r="E309" i="1" s="1"/>
  <c r="E306" i="1"/>
  <c r="E302" i="1"/>
  <c r="E295" i="1"/>
  <c r="E294" i="1" s="1"/>
  <c r="E293" i="1"/>
  <c r="E292" i="1" s="1"/>
  <c r="E290" i="1"/>
  <c r="E288" i="1"/>
  <c r="E285" i="1"/>
  <c r="E281" i="1"/>
  <c r="E280" i="1" s="1"/>
  <c r="E276" i="1"/>
  <c r="E273" i="1"/>
  <c r="E272" i="1" s="1"/>
  <c r="E269" i="1"/>
  <c r="E268" i="1" s="1"/>
  <c r="E266" i="1"/>
  <c r="E264" i="1"/>
  <c r="E260" i="1"/>
  <c r="E259" i="1"/>
  <c r="E258" i="1" s="1"/>
  <c r="E256" i="1"/>
  <c r="E255" i="1"/>
  <c r="E254" i="1"/>
  <c r="E253" i="1"/>
  <c r="E252" i="1"/>
  <c r="E248" i="1"/>
  <c r="E245" i="1"/>
  <c r="E244" i="1" s="1"/>
  <c r="E241" i="1"/>
  <c r="E239" i="1"/>
  <c r="E235" i="1"/>
  <c r="E233" i="1"/>
  <c r="E228" i="1"/>
  <c r="E225" i="1"/>
  <c r="E222" i="1"/>
  <c r="E220" i="1"/>
  <c r="E216" i="1"/>
  <c r="E214" i="1"/>
  <c r="E212" i="1"/>
  <c r="E211" i="1"/>
  <c r="E210" i="1"/>
  <c r="E209" i="1"/>
  <c r="E206" i="1"/>
  <c r="E205" i="1" s="1"/>
  <c r="E204" i="1"/>
  <c r="E203" i="1" s="1"/>
  <c r="E200" i="1"/>
  <c r="E198" i="1"/>
  <c r="E196" i="1"/>
  <c r="E195" i="1" s="1"/>
  <c r="E194" i="1"/>
  <c r="E193" i="1" s="1"/>
  <c r="E189" i="1"/>
  <c r="E187" i="1"/>
  <c r="E185" i="1"/>
  <c r="E183" i="1"/>
  <c r="E180" i="1"/>
  <c r="E179" i="1" s="1"/>
  <c r="E177" i="1"/>
  <c r="E176" i="1" s="1"/>
  <c r="E174" i="1"/>
  <c r="E172" i="1"/>
  <c r="E170" i="1"/>
  <c r="E169" i="1" s="1"/>
  <c r="E167" i="1"/>
  <c r="E166" i="1" s="1"/>
  <c r="E163" i="1"/>
  <c r="E159" i="1"/>
  <c r="E158" i="1" s="1"/>
  <c r="E155" i="1"/>
  <c r="E154" i="1" s="1"/>
  <c r="E153" i="1"/>
  <c r="E151" i="1" s="1"/>
  <c r="E149" i="1"/>
  <c r="E148" i="1"/>
  <c r="E147" i="1" s="1"/>
  <c r="E143" i="1"/>
  <c r="E141" i="1"/>
  <c r="E139" i="1"/>
  <c r="E138" i="1"/>
  <c r="E137" i="1"/>
  <c r="E136" i="1"/>
  <c r="E135" i="1"/>
  <c r="E134" i="1"/>
  <c r="E133" i="1"/>
  <c r="E131" i="1"/>
  <c r="E130" i="1"/>
  <c r="E129" i="1"/>
  <c r="E128" i="1"/>
  <c r="E126" i="1"/>
  <c r="E124" i="1"/>
  <c r="E122" i="1"/>
  <c r="E120" i="1"/>
  <c r="E118" i="1"/>
  <c r="E113" i="1"/>
  <c r="E112" i="1" s="1"/>
  <c r="E109" i="1"/>
  <c r="E108" i="1"/>
  <c r="E106" i="1" s="1"/>
  <c r="E107" i="1"/>
  <c r="E105" i="1"/>
  <c r="E104" i="1"/>
  <c r="E102" i="1"/>
  <c r="E100" i="1"/>
  <c r="E98" i="1"/>
  <c r="E97" i="1"/>
  <c r="E93" i="1"/>
  <c r="E92" i="1"/>
  <c r="E90" i="1"/>
  <c r="E87" i="1"/>
  <c r="E86" i="1"/>
  <c r="E80" i="1"/>
  <c r="E78" i="1"/>
  <c r="E76" i="1"/>
  <c r="E73" i="1"/>
  <c r="E70" i="1"/>
  <c r="E69" i="1" s="1"/>
  <c r="E67" i="1"/>
  <c r="E65" i="1"/>
  <c r="E63" i="1"/>
  <c r="E60" i="1"/>
  <c r="E59" i="1" s="1"/>
  <c r="E57" i="1"/>
  <c r="E56" i="1" s="1"/>
  <c r="E54" i="1"/>
  <c r="E53" i="1"/>
  <c r="E52" i="1"/>
  <c r="E51" i="1" s="1"/>
  <c r="E49" i="1"/>
  <c r="E48" i="1" s="1"/>
  <c r="E46" i="1"/>
  <c r="E43" i="1" s="1"/>
  <c r="E44" i="1"/>
  <c r="E41" i="1"/>
  <c r="E39" i="1"/>
  <c r="E37" i="1"/>
  <c r="E36" i="1"/>
  <c r="E35" i="1" s="1"/>
  <c r="E28" i="1"/>
  <c r="E27" i="1" s="1"/>
  <c r="E26" i="1" s="1"/>
  <c r="E24" i="1"/>
  <c r="E20" i="1"/>
  <c r="E407" i="1" l="1"/>
  <c r="E75" i="1"/>
  <c r="E62" i="1"/>
  <c r="E171" i="1"/>
  <c r="E165" i="1" s="1"/>
  <c r="E164" i="1" s="1"/>
  <c r="E224" i="1"/>
  <c r="E301" i="1"/>
  <c r="E146" i="1"/>
  <c r="E208" i="1"/>
  <c r="E238" i="1"/>
  <c r="E326" i="1"/>
  <c r="E375" i="1"/>
  <c r="E34" i="1"/>
  <c r="E117" i="1"/>
  <c r="E182" i="1"/>
  <c r="E369" i="1"/>
  <c r="E444" i="1"/>
  <c r="E450" i="1"/>
  <c r="E479" i="1"/>
  <c r="E72" i="1"/>
  <c r="E96" i="1"/>
  <c r="E19" i="1"/>
  <c r="E145" i="1"/>
  <c r="E232" i="1"/>
  <c r="E263" i="1"/>
  <c r="E275" i="1"/>
  <c r="E332" i="1"/>
  <c r="E197" i="1"/>
  <c r="E251" i="1"/>
  <c r="E320" i="1"/>
  <c r="E359" i="1"/>
  <c r="E430" i="1"/>
  <c r="E486" i="1"/>
  <c r="E89" i="1"/>
  <c r="E202" i="1"/>
  <c r="E367" i="1"/>
  <c r="E420" i="1"/>
  <c r="E279" i="1"/>
  <c r="E337" i="1"/>
  <c r="E385" i="1"/>
  <c r="E494" i="1"/>
  <c r="E498" i="1"/>
  <c r="E503" i="1"/>
  <c r="E84" i="1"/>
  <c r="E161" i="1"/>
  <c r="E380" i="1"/>
  <c r="E481" i="1"/>
  <c r="E521" i="1"/>
  <c r="E525" i="1"/>
  <c r="E529" i="1"/>
  <c r="E455" i="1"/>
  <c r="E465" i="1"/>
  <c r="E472" i="1"/>
  <c r="E492" i="1"/>
  <c r="E500" i="1"/>
  <c r="E514" i="1"/>
  <c r="E513" i="1" l="1"/>
  <c r="E491" i="1"/>
  <c r="E262" i="1"/>
  <c r="E116" i="1"/>
  <c r="E33" i="1"/>
  <c r="E374" i="1"/>
  <c r="E160" i="1"/>
  <c r="E497" i="1"/>
  <c r="E18" i="1"/>
  <c r="E449" i="1"/>
  <c r="E471" i="1"/>
  <c r="E524" i="1"/>
  <c r="E83" i="1"/>
  <c r="E278" i="1"/>
  <c r="E406" i="1"/>
  <c r="E348" i="1"/>
  <c r="E250" i="1"/>
  <c r="E271" i="1"/>
  <c r="E231" i="1"/>
  <c r="E319" i="1"/>
  <c r="E95" i="1"/>
  <c r="E440" i="1"/>
  <c r="E192" i="1"/>
  <c r="E230" i="1" l="1"/>
  <c r="E373" i="1"/>
  <c r="E520" i="1"/>
  <c r="E191" i="1"/>
  <c r="E300" i="1"/>
  <c r="E496" i="1"/>
  <c r="E347" i="1"/>
  <c r="E82" i="1"/>
  <c r="E470" i="1"/>
  <c r="E157" i="1"/>
  <c r="E490" i="1"/>
  <c r="E405" i="1"/>
  <c r="E32" i="1"/>
  <c r="E489" i="1" l="1"/>
  <c r="E404" i="1"/>
  <c r="E299" i="1"/>
  <c r="E519" i="1"/>
  <c r="E115" i="1"/>
  <c r="E31" i="1" l="1"/>
  <c r="E17" i="1" l="1"/>
</calcChain>
</file>

<file path=xl/sharedStrings.xml><?xml version="1.0" encoding="utf-8"?>
<sst xmlns="http://schemas.openxmlformats.org/spreadsheetml/2006/main" count="2366" uniqueCount="495">
  <si>
    <t/>
  </si>
  <si>
    <t>Приложение 2</t>
  </si>
  <si>
    <t>к решению Совета городского округа "Вуктыл"</t>
  </si>
  <si>
    <t>"О внесении изменений в решение Совета городского округа "Вуктыл"</t>
  </si>
  <si>
    <t>"О бюджете муниципального образования городского округа "Вуктыл"</t>
  </si>
  <si>
    <t xml:space="preserve"> на 2020 год и плановый период 2021 и 2022 годов"</t>
  </si>
  <si>
    <t xml:space="preserve"> "О бюджете городского округа "Вуктыл"</t>
  </si>
  <si>
    <t>ВЕДОМСТВЕННАЯ СТРУКТУРА РАСХОДОВ
БЮДЖЕТА МУНИЦИПАЛЬНОГО ОБРАЗОВАНИЯ ГОРОДСКОГО ОКРУГА "ВУКТЫЛ"
НА 2020 ГОД И ПЛАНОВЫЙ ПЕРИОД 2021 И 2022 ГОДОВ</t>
  </si>
  <si>
    <t>Наименование</t>
  </si>
  <si>
    <t>Глава</t>
  </si>
  <si>
    <t>ЦСР</t>
  </si>
  <si>
    <t>ВР</t>
  </si>
  <si>
    <t>2020 год</t>
  </si>
  <si>
    <t>2021 год</t>
  </si>
  <si>
    <t>2022 год</t>
  </si>
  <si>
    <t>1</t>
  </si>
  <si>
    <t>2</t>
  </si>
  <si>
    <t>3</t>
  </si>
  <si>
    <t>4</t>
  </si>
  <si>
    <t>6</t>
  </si>
  <si>
    <t>7</t>
  </si>
  <si>
    <t>ВСЕГО</t>
  </si>
  <si>
    <t>КОНТРОЛЬНО-СЧЕТНАЯ ПАЛАТА ГОРОДСКОГО ОКРУГА "ВУКТЫЛ"</t>
  </si>
  <si>
    <t>905</t>
  </si>
  <si>
    <t>Непрограммные направления деятельности</t>
  </si>
  <si>
    <t>99 0 00 00000</t>
  </si>
  <si>
    <t>Обеспечение деятельности аппарата контрольно-счетной палаты муниципального образования</t>
  </si>
  <si>
    <t>99 0 00 00120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</si>
  <si>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</si>
  <si>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</si>
  <si>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Закупка товаров, работ и услуг для обеспечения государственных (муниципальных) нужд</t>
  </si>
  <si>
    <t>200</t>
  </si>
  <si>
    <t>Иные бюджетные ассигнования</t>
  </si>
  <si>
    <t>800</t>
  </si>
  <si>
    <t>Руководитель контрольно-счетной палаты муниципального образования  и его заместители</t>
  </si>
  <si>
    <t>99 0 00 00140</t>
  </si>
  <si>
    <t>СОВЕТ ГОРОДСКОГО ОКРУГА "ВУКТЫЛ"</t>
  </si>
  <si>
    <t>921</t>
  </si>
  <si>
    <t>Обеспечение деятельности представительного органа городского округа "Вуктыл"</t>
  </si>
  <si>
    <t>99 0 00 00110</t>
  </si>
  <si>
    <t>АДМИНИСТРАЦИЯ ГОРОДСКОГО ОКРУГА "ВУКТЫЛ"</t>
  </si>
  <si>
    <t>923</t>
  </si>
  <si>
    <t>Муниципальная программа городского округа «Вуктыл» «Развитие культуры»</t>
  </si>
  <si>
    <t>02 0 00 00000</t>
  </si>
  <si>
    <t>Подпрограмма 1«Развитие системы культуры и дополнительного образования сферы культуры»</t>
  </si>
  <si>
    <t>02 1 00 00000</t>
  </si>
  <si>
    <t>Выполнение учреждениями культуры муниципальных заданий</t>
  </si>
  <si>
    <t>02 1 11 00000</t>
  </si>
  <si>
    <t>Расходы на реализацию основного мероприятия</t>
  </si>
  <si>
    <t>02 1 11 00001</t>
  </si>
  <si>
    <t>Предоставление субсидий бюджетным, автономным учреждениям и иным некоммерческим организациям</t>
  </si>
  <si>
    <t>600</t>
  </si>
  <si>
    <t>02 1 11 S2690</t>
  </si>
  <si>
    <t>02 1 11 S2700</t>
  </si>
  <si>
    <t>02 1 11 S2850</t>
  </si>
  <si>
    <t>Субсидия на погашение кредиторской задолженности прошлых лет</t>
  </si>
  <si>
    <t>02 1 12 00000</t>
  </si>
  <si>
    <t>02 1 12 00001</t>
  </si>
  <si>
    <t>02 1 12 S2850</t>
  </si>
  <si>
    <t>Организация и проведение мероприятий, посвящённых профессиональным, календарным, традиционным, обрядовым, религиозным праздникам, юбилейным датам и так далее</t>
  </si>
  <si>
    <t>02 1 21 00000</t>
  </si>
  <si>
    <t>Проведение и участие в районных республиканских, межрегиональных, всероссийских конкурсах исполнительского мастерства, художественной самодеятельности, конкурсах и выставках художников, семинаров, конференций, круглых столов и так далее</t>
  </si>
  <si>
    <t>02 1 22 00000</t>
  </si>
  <si>
    <t>Поддержка творческих коллективов МО ГО «Вуктыл»</t>
  </si>
  <si>
    <t>02 1 31 00000</t>
  </si>
  <si>
    <t>Комплектование документных и книжных фондов</t>
  </si>
  <si>
    <t>02 1 41 00000</t>
  </si>
  <si>
    <t>02 1 41 S2470</t>
  </si>
  <si>
    <t>Внедрение информационных технологий</t>
  </si>
  <si>
    <t>02 1 42 00000</t>
  </si>
  <si>
    <t>02 1 42 L5190</t>
  </si>
  <si>
    <t>Укрепление учебной, материально-технической базы учреждений культуры</t>
  </si>
  <si>
    <t>02 1 52 00000</t>
  </si>
  <si>
    <t>02 1 52 00001</t>
  </si>
  <si>
    <t>02 1 52 L4670</t>
  </si>
  <si>
    <t>02 1 52 S2150</t>
  </si>
  <si>
    <t>Предоставление льгот по оплате ЖКУ специалистам учреждений культуры и дополнительного образования детей сферы культуры, работающим и проживающим в сельских населённых пунктах</t>
  </si>
  <si>
    <t>02 1 71 00000</t>
  </si>
  <si>
    <t>02 1 71 73190</t>
  </si>
  <si>
    <t>Социальное обеспечение и иные выплаты населению</t>
  </si>
  <si>
    <t>300</t>
  </si>
  <si>
    <t>Реализация социально-значимых проектов в рамках «Народный бюджет» в сфере культуры</t>
  </si>
  <si>
    <t>02 1 81 00000</t>
  </si>
  <si>
    <t>Реализация социально-значимых проектов в рамках "Народный бюджет" в сфере культуры"</t>
  </si>
  <si>
    <t>02 1 81 S2460</t>
  </si>
  <si>
    <t>Подпрограмма 2 «Реализация национальной политики, развитие местного народного творчества»</t>
  </si>
  <si>
    <t>02 2 00 00000</t>
  </si>
  <si>
    <t>Организация и проведение мероприятий, направленных на сохранение и развитие этнокультурного многообразия народов, проживающих на территории МО ГО «Вуктыл»</t>
  </si>
  <si>
    <t>02 2 11 00000</t>
  </si>
  <si>
    <t>Организация и проведение Дней национальных культур</t>
  </si>
  <si>
    <t>02 2 21 00000</t>
  </si>
  <si>
    <t>Организация выставок-ярмарок народных художественных промыслов</t>
  </si>
  <si>
    <t>02 2 32 00000</t>
  </si>
  <si>
    <t>Подпрограмма 3 «Строительство и ремонт, капитальный ремонт и реконструкция зданий и помещений учреждений культуры»</t>
  </si>
  <si>
    <t>02 3 00 00000</t>
  </si>
  <si>
    <t>Выполнение работ по ремонту, капитальному ремонту, изготовления проектно-сметной документации, реконструкции зданий и помещений и иных объектов учреждений культуры</t>
  </si>
  <si>
    <t>02 3 11 00000</t>
  </si>
  <si>
    <t>02 3 11 00001</t>
  </si>
  <si>
    <t>02 3 11 L4670</t>
  </si>
  <si>
    <t>Строительство социокультурного центра в с.Подчерье, в том числе проведение проектно-изыскательских работ и разработка проектно-сметной документации</t>
  </si>
  <si>
    <t>02 3 12 00000</t>
  </si>
  <si>
    <t>02 3 12 00001</t>
  </si>
  <si>
    <t>02 3 A1 00000</t>
  </si>
  <si>
    <t>02 3 A1 55192</t>
  </si>
  <si>
    <t>Капитальные вложения в объекты государственной (муниципальной) собственности</t>
  </si>
  <si>
    <t>400</t>
  </si>
  <si>
    <t>Муниципальная программа городского округа «Вуктыл» «Развитие физической культуры и спорта»</t>
  </si>
  <si>
    <t>03 0 00 00000</t>
  </si>
  <si>
    <t>Подпрограмма 1«Развитие системы физической культуры и спорта»</t>
  </si>
  <si>
    <t>03 1 00 00000</t>
  </si>
  <si>
    <t>Организация и проведение физкультурно-спортивных мероприятий</t>
  </si>
  <si>
    <t>03 1 12 00000</t>
  </si>
  <si>
    <t>Обучение и повышение квалификации работников отрасли физической культуры и спорта</t>
  </si>
  <si>
    <t>03 1 13 00000</t>
  </si>
  <si>
    <t>Укрепление материально-технической базы объектов спортивной инфраструктуры</t>
  </si>
  <si>
    <t>03 1 15 00000</t>
  </si>
  <si>
    <t>Организация, проведение физкультурно-оздоровительных и адаптивных физкультурно-спортивных мероприятий на территории ГО «Вуктыл»</t>
  </si>
  <si>
    <t>03 1 21 00000</t>
  </si>
  <si>
    <t>Участие в республиканских, российских и международных соревнованиях, сборах, мастер-классах</t>
  </si>
  <si>
    <t>03 1 31 00000</t>
  </si>
  <si>
    <t>Организация проведений мероприятий по внедрению и популяризации Всероссийского физкультурно-спортивного комплекса «Готов к труду и обороне» (ГТО)</t>
  </si>
  <si>
    <t>03 1 41 00000</t>
  </si>
  <si>
    <t>Подпрограмма 2 «Строительство, ремонт, капитальный ремонт, реконструкция зданий, помещений учреждений и объектов сферы физической культуры и спорта»</t>
  </si>
  <si>
    <t>03 2 00 00000</t>
  </si>
  <si>
    <t>Строительство, реконструкция, капитальный и текущий ремонт зданий учреждений и объектов сферы физической культуры и спорта</t>
  </si>
  <si>
    <t>03 2 11 00000</t>
  </si>
  <si>
    <t>Муниципальная программа городского округа «Вуктыл» «Безопасность жизнедеятельности населения»</t>
  </si>
  <si>
    <t>04 0 00 00000</t>
  </si>
  <si>
    <t>Подпрограмма 1 «Защита населения и территории городского округа «Вуктыл» от чрезвычайных ситуаций природного и техногенного характера»</t>
  </si>
  <si>
    <t>04 1 00 00000</t>
  </si>
  <si>
    <t>Подготовка должностных лиц и специалистов в области гражданской защиты и пожарной безопасности</t>
  </si>
  <si>
    <t>04 1 11 00000</t>
  </si>
  <si>
    <t>Формирование знаний у населения и совершенствование мероприятий по их пропаганде в области гражданской обороны, защиты от чрезвычайных ситуаций</t>
  </si>
  <si>
    <t>04 1 12 00000</t>
  </si>
  <si>
    <t>Укомплектование специальной боевой одеждой пожарного добровольной пожарной охраны и материальное стимулирование членов добровольной пожарной охраны</t>
  </si>
  <si>
    <t>04 1 21 00000</t>
  </si>
  <si>
    <t>Организация мероприятий по профилактике несчастных случаев на водных объектах, эффективному использованию сил и средств для обеспечения безопасности людей на водных объектах, охране их жизни и здоровья</t>
  </si>
  <si>
    <t>04 1 31 00000</t>
  </si>
  <si>
    <t>Оснащение ГО "Вуктыл" средствами пожаротушения"</t>
  </si>
  <si>
    <t>04 1 32 00000</t>
  </si>
  <si>
    <t>Организация мероприятий для функционирования экстренных оперативных служб по единому номеру «112»</t>
  </si>
  <si>
    <t>04 1 41 00000</t>
  </si>
  <si>
    <t>Организация мероприятий для функционирования системы аппаратно – программного комплекса «Безопасный город»</t>
  </si>
  <si>
    <t>04 1 51 00000</t>
  </si>
  <si>
    <t>Приобретение, обслуживание и ремонт камер видеонаблюдения на территории ГО "Вуктыл"</t>
  </si>
  <si>
    <t>04 1 52 00000</t>
  </si>
  <si>
    <t>Обеспечение своевременного оповещения населения, в том числе экстренного, и его информирование об опасностях, возникающих при ведении военных действий или вследствие этих действий, а также об угрозе возникновения или возникновении чрезвычайных ситуаций</t>
  </si>
  <si>
    <t>04 1 61 00000</t>
  </si>
  <si>
    <t>Проведение ремонта, реконструкции и содержания ПВ</t>
  </si>
  <si>
    <t>04 1 71 00000</t>
  </si>
  <si>
    <t>Строительство пожарного водоема</t>
  </si>
  <si>
    <t>04 1 72 00000</t>
  </si>
  <si>
    <t>Приобретение табличек, знаков, указателей на ПВ</t>
  </si>
  <si>
    <t>04 1 74 00000</t>
  </si>
  <si>
    <t>Мероприятия по предупреждению последствий возникновения угроз лесных пожаров</t>
  </si>
  <si>
    <t>04 1 75 00000</t>
  </si>
  <si>
    <t>Подпрограмма 2 «Противопожарная защита объектов муниципальной собственности»</t>
  </si>
  <si>
    <t>04 2 00 00000</t>
  </si>
  <si>
    <t>Приобретение и установка противопожарного оборудования и инвентаря, выполнение работ по противопожарной защите</t>
  </si>
  <si>
    <t>04 2 21 00000</t>
  </si>
  <si>
    <t>04 2 21 00001</t>
  </si>
  <si>
    <t>04 2 21 S2150</t>
  </si>
  <si>
    <t>Содержание в рабочем состоянии противопожарной защиты объектов муниципальной собственности</t>
  </si>
  <si>
    <t>04 2 22 00000</t>
  </si>
  <si>
    <t>Подпрограмма 3 «Профилактика правонарушений»</t>
  </si>
  <si>
    <t>04 3 00 00000</t>
  </si>
  <si>
    <t>Организация деятельности добровольной народной дружины, поощрение граждан и членов добровольной народной дружины за участие в охране общественного порядка и раскрытие преступлений и правонарушений</t>
  </si>
  <si>
    <t>04 3 21 00000</t>
  </si>
  <si>
    <t>Подпрограмма 4 «Профилактика терроризма и экстремизма»</t>
  </si>
  <si>
    <t>04 4 00 00000</t>
  </si>
  <si>
    <t>Содержание систем антитеррористической защищенности учреждений и объектов массового пребывания людей</t>
  </si>
  <si>
    <t>04 4 21 00000</t>
  </si>
  <si>
    <t>Организация и выполнение мероприятий по обеспечению антитеррористической защищенности учреждений и мест (объектов) массового пребывания людей городского округа «Вуктыл» в соответствии с нормативными актами Правительства Российской Федерации</t>
  </si>
  <si>
    <t>04 4 22 00000</t>
  </si>
  <si>
    <t>04 4 22 00001</t>
  </si>
  <si>
    <t>Муниципальная программа городского округа «Вуктыл» «Развитие экономики»</t>
  </si>
  <si>
    <t>05 0 00 00000</t>
  </si>
  <si>
    <t>Подпрограмма 1 «Развитие и поддержка малого и среднего предпринимательства»</t>
  </si>
  <si>
    <t>05 1 00 00000</t>
  </si>
  <si>
    <t>Финансово-инвестиционная поддержка малого и среднего предпринимательства</t>
  </si>
  <si>
    <t>05 1 11 00000</t>
  </si>
  <si>
    <t>05 1 11 00001</t>
  </si>
  <si>
    <t>Обеспечение функционирования информационно-маркетингового центра малого и среднего предпринимательства</t>
  </si>
  <si>
    <t>05 1 32 00000</t>
  </si>
  <si>
    <t>Реализация проектов по поддержке социально ориентированных некоммерческих организаций и национальных землячеств</t>
  </si>
  <si>
    <t>05 1 41 00000</t>
  </si>
  <si>
    <t>05 1 41 00001</t>
  </si>
  <si>
    <t>05 1 41 S2430</t>
  </si>
  <si>
    <t>Реализация социально-значимых проектов в рамках «Народный бюджет» в сфере малого и среднего предпринимательства</t>
  </si>
  <si>
    <t>05 1 I4 00000</t>
  </si>
  <si>
    <t>05 1 I4 S2560</t>
  </si>
  <si>
    <t>Подпрограмма 2 «Развитие сельского хозяйства и регулирование рынка пищевой продукции»</t>
  </si>
  <si>
    <t>05 2 00 00000</t>
  </si>
  <si>
    <t>Предоставление субсидий крестьянским (фермерским) хозяйствам на содержание сельскохозяйственных животных</t>
  </si>
  <si>
    <t>05 2 11 00000</t>
  </si>
  <si>
    <t>Подпрограмма 3 «Развитие въездного и внутреннего туризма»</t>
  </si>
  <si>
    <t>05 3 00 00000</t>
  </si>
  <si>
    <t>Создание и реализация проектов, направленных на развитие туристической инфраструктуры</t>
  </si>
  <si>
    <t>05 3 11 00000</t>
  </si>
  <si>
    <t>Информационно-рекламное обеспечение туристических ресурсов муниципального образования городского округа «Вуктыл»</t>
  </si>
  <si>
    <t>05 3 21 00000</t>
  </si>
  <si>
    <t>Изготовление и установка средств ориентирующей информации для туристов на территории городского округа "Вуктыл"</t>
  </si>
  <si>
    <t>05 3 31 00000</t>
  </si>
  <si>
    <t>Организация и проведение выставочных и познавательных мероприятий в сфере туризма</t>
  </si>
  <si>
    <t>05 3 51 00000</t>
  </si>
  <si>
    <t>Муниципальная программа городского округа «Вуктыл» «Развитие транспортной системы»</t>
  </si>
  <si>
    <t>06 0 00 00000</t>
  </si>
  <si>
    <t>Подпрограмма 1 «Развитие транспортной инфраструктуры и дорожного хозяйства»</t>
  </si>
  <si>
    <t>06 1 00 00000</t>
  </si>
  <si>
    <t>Капитальный ремонт, ремонт автомобильных дорог общего пользования местного значения и мостовых сооружений на них, осуществление строительного контроля за выполнением работ, разработка проектно-сметной документации и прохождение государственной экспертизы</t>
  </si>
  <si>
    <t>06 1 11 00000</t>
  </si>
  <si>
    <t>Содержание автомобильных дорог общего пользования местного значения городского округа «Вуктыл» и мостовых сооружений на них</t>
  </si>
  <si>
    <t>06 1 12 00000</t>
  </si>
  <si>
    <t>Оборудование и содержание ледовых переправ и зимних автомобильных дорог общего пользования местного значения городского округа «Вуктыл»</t>
  </si>
  <si>
    <t>06 1 13 00000</t>
  </si>
  <si>
    <t>06 1 13 00001</t>
  </si>
  <si>
    <t>06 1 13 S2210</t>
  </si>
  <si>
    <t>Содержание, ремонт и капитальный ремонт уличной сети городского округа «Вуктыл» и сооружений на них, в том числе тротуаров общего пользования, остановок общественного транспорта</t>
  </si>
  <si>
    <t>06 1 15 00000</t>
  </si>
  <si>
    <t>06 1 15 00001</t>
  </si>
  <si>
    <t>Реализация отдельных мероприятий регионального проекта «Дорожная сеть» в части приведения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t>
  </si>
  <si>
    <t>06 1 R1 00000</t>
  </si>
  <si>
    <t>06 1 R1 S2110</t>
  </si>
  <si>
    <t>Подпрограмма 2 «Организация транспортного обслуживания»</t>
  </si>
  <si>
    <t>06 2 00 00000</t>
  </si>
  <si>
    <t>Организация осуществления перевозок пассажиров и багажа автомобильным транспортом</t>
  </si>
  <si>
    <t>06 2 11 00000</t>
  </si>
  <si>
    <t>Субсидирование выпадающих доходов организаций водного транспорта, осуществляющих пассажирские перевозки водным транспортом на территории городского округа «Вуктыл»</t>
  </si>
  <si>
    <t>06 2 12 00000</t>
  </si>
  <si>
    <t>06 2 12 00001</t>
  </si>
  <si>
    <t>06 2 12 S2760</t>
  </si>
  <si>
    <t>Обеспечение деятельности муниципального казенного учреждения «Административно-хозяйственный отдел»</t>
  </si>
  <si>
    <t>06 2 13 00000</t>
  </si>
  <si>
    <t>Содержание и обустройство остановочных пунктов, расположенных на 1164 км р. Печора в районе местечка Кузьдибож</t>
  </si>
  <si>
    <t>06 2 21 00000</t>
  </si>
  <si>
    <t>Содержание части участка взлетно-посадочной полосы аэропорта города Вуктыла</t>
  </si>
  <si>
    <t>06 2 22 00000</t>
  </si>
  <si>
    <t>Подпрограмма 3 «Повышение безопасности дорожного движения»</t>
  </si>
  <si>
    <t>06 3 00 00000</t>
  </si>
  <si>
    <t>Обеспечение обустройства и содержания технических средств организации безопасного дорожного движения</t>
  </si>
  <si>
    <t>06 3 31 00000</t>
  </si>
  <si>
    <t>Эвакуация длительно хранящегося, брошенного (бесхозяйного) и разукомплектованного автотранспорта</t>
  </si>
  <si>
    <t>06 3 41 00000</t>
  </si>
  <si>
    <t>Муниципальная программа городского округа «Вуктыл» «Социальное развитие и защита населения»</t>
  </si>
  <si>
    <t>07 0 00 00000</t>
  </si>
  <si>
    <t>Подпрограмма 1 «Улучшение жилищных условий»</t>
  </si>
  <si>
    <t>07 1 00 00000</t>
  </si>
  <si>
    <t>Обеспечение жилыми помещениями детей-сирот, детей, оставшихся без попечения родителей, и лиц из их числа по договорам найма специализированных жилых помещений</t>
  </si>
  <si>
    <t>07 1 11 00000</t>
  </si>
  <si>
    <t>07 1 11 73030</t>
  </si>
  <si>
    <t>07 1 11 73140</t>
  </si>
  <si>
    <t>Предоставление единовременных денежных выплат на строительство или приобретение жилого помещения отдельным категориям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</si>
  <si>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07 1 12 00000</t>
  </si>
  <si>
    <t>Обеспечение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</si>
  <si>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07 1 12 51760</t>
  </si>
  <si>
    <t>07 1 12 73040</t>
  </si>
  <si>
    <t>Предоставление социальных выплат молодым семьям</t>
  </si>
  <si>
    <t>07 1 21 00000</t>
  </si>
  <si>
    <t>07 1 21 73080</t>
  </si>
  <si>
    <t>07 1 21 L4970</t>
  </si>
  <si>
    <t>Подпрограмма 2 «Социальная защита населения»</t>
  </si>
  <si>
    <t>07 2 00 00000</t>
  </si>
  <si>
    <t>Организация и проведение социально значимых мероприятий</t>
  </si>
  <si>
    <t>07 2 11 00000</t>
  </si>
  <si>
    <t>Реализация проекта "Мы вместе!"</t>
  </si>
  <si>
    <t>07 2 12 00000</t>
  </si>
  <si>
    <t>Оказание адресной помощи населению, а также дополнительных мер социальной поддержки</t>
  </si>
  <si>
    <t>07 2 21 00000</t>
  </si>
  <si>
    <t>Обучение граждан в области правовой и компьютерной грамотности, организация деятельности «социального десанта»</t>
  </si>
  <si>
    <t>07 2 31 00000</t>
  </si>
  <si>
    <t>Подпрограмма 3 «Содействие занятости населения»</t>
  </si>
  <si>
    <t>07 3 00 00000</t>
  </si>
  <si>
    <t>Реализация социально-значимых проектов в рамках проекта «Народный бюджет»</t>
  </si>
  <si>
    <t>07 3 11 00000</t>
  </si>
  <si>
    <t>07 3 11 S2540</t>
  </si>
  <si>
    <t>Организация общественных (временных) работ на территории городского округа «Вуктыл»</t>
  </si>
  <si>
    <t>07 3 12 00000</t>
  </si>
  <si>
    <t>Подпрограмма 5 «Доступная среда»</t>
  </si>
  <si>
    <t>07 5 00 00000</t>
  </si>
  <si>
    <t>Адаптация объектов жилого фонда и дворовых территорий к потребностям инвалидов и других маломобильных групп населения, в том числе: оборудование (оснащение) входной зоны помещения, крыльца, тамбура, вестибюля подъезда и путей движения (лифта, лестницы), оборудование путей движения специальными приспособлениями (пандусами, опорными поручнями, аппарелями, подъемниками, местами крепления колясок, светозвуковыми информаторами внутри зданий, напольными тактильными покрытиями перед лестницей, контрастной окраской крайних ступеней, дверными проемами со звуковым маяком)</t>
  </si>
  <si>
    <t>07 5 21 00000</t>
  </si>
  <si>
    <t>Муниципальная программа городского округа «Вуктыл» «Муниципальное управление»</t>
  </si>
  <si>
    <t>08 0 00 00000</t>
  </si>
  <si>
    <t>Подпрограмма 1 «Открытый муниципалитет»</t>
  </si>
  <si>
    <t>08 1 00 00000</t>
  </si>
  <si>
    <t>Размещение официальных пресс-релизов на официальном сайте администрации городского округа «Вуктыл»; проведение «прямых линий»; проведение встреч с населением городского округа «Вуктыл»; проведение встреч сотрудников администрации городского округа «Вуктыл» с представителями общественных объединений, трудовых коллективов, молодежных и прочих организаций; информирование о деятельности органов местного самоуправления</t>
  </si>
  <si>
    <t>08 1 11 00000</t>
  </si>
  <si>
    <t>Подпрограмма 3 «Развитие кадрового потенциала»</t>
  </si>
  <si>
    <t>08 3 00 00000</t>
  </si>
  <si>
    <t>Организация обучения специалистов администрации городского округа «Вуктыл», отраслевых (функциональных) органов администрации городского округа «Вуктыл», являющихся юридическими лицами по программам дополнительного профессионального образования, в том числе с применением дистанционных и модульных технологий</t>
  </si>
  <si>
    <t>08 3 11 00000</t>
  </si>
  <si>
    <t>Подпрограмма 4 «Обеспечение органов местного самоуправления»</t>
  </si>
  <si>
    <t>08 4 00 00000</t>
  </si>
  <si>
    <t>Выполнение функций и полномочий органов местного самоуправления</t>
  </si>
  <si>
    <t>08 4 11 00000</t>
  </si>
  <si>
    <t>08 4 11 00001</t>
  </si>
  <si>
    <t>08 4 11 73050</t>
  </si>
  <si>
    <t>08 4 11 S2840</t>
  </si>
  <si>
    <t>08 4 11 S2850</t>
  </si>
  <si>
    <t>Глава муниципального образования городского округа "Вуктыл" - руководитель администрации городского округа "Вуктыл"</t>
  </si>
  <si>
    <t>08 4 13 00000</t>
  </si>
  <si>
    <t>Подпрограмма 5 «Содержание муниципального казённого учреждения «Межотраслевая централизованная бухгалтерия» городского округа «Вуктыл»</t>
  </si>
  <si>
    <t>08 5 00 00000</t>
  </si>
  <si>
    <t>Обеспечение деятельности муниципального казённого учреждения «Межотраслевая централизованная бухгалтерия» городского округа «Вуктыл</t>
  </si>
  <si>
    <t>08 5 11 00000</t>
  </si>
  <si>
    <t>Муниципальная программа городского округа «Вуктыл» «Развитие строительства и жилищно-коммунального комплекса, энергосбережение и повышение энергоэффективности»</t>
  </si>
  <si>
    <t>09 0 00 00000</t>
  </si>
  <si>
    <t>Подпрограмма 1 «Содержание и развитие жилищно-коммунального и городского хозяйства»</t>
  </si>
  <si>
    <t>09 1 00 00000</t>
  </si>
  <si>
    <t>Благоустройство территории городского округа «Вуктыл»</t>
  </si>
  <si>
    <t>09 1 11 00000</t>
  </si>
  <si>
    <t>09 1 11 00001</t>
  </si>
  <si>
    <t>09 1 11 73120</t>
  </si>
  <si>
    <t>Реализация социально-значимых проектов МО ГО «Вуктыл» в рамках проекта «Народный бюджет»</t>
  </si>
  <si>
    <t>09 1 12 00000</t>
  </si>
  <si>
    <t>09 1 12 S2480</t>
  </si>
  <si>
    <t>Обеспечение деятельности муниципального бюджетного учреждения «Локомотив»</t>
  </si>
  <si>
    <t>09 1 13 00000</t>
  </si>
  <si>
    <t>09 1 13 00001</t>
  </si>
  <si>
    <t>09 1 13 S2850</t>
  </si>
  <si>
    <t>Укрепление материально-технической базы муниципального бюджетного учреждения «Локомотив»</t>
  </si>
  <si>
    <t>09 1 14 00000</t>
  </si>
  <si>
    <t>09 1 15 00000</t>
  </si>
  <si>
    <t>09 1 15 00001</t>
  </si>
  <si>
    <t>Капитальный ремонт (ремонт) объектов коммунального хозяйства и инженерной инфраструктуры, в том числе сетей электро-, тепло-, водоснабжения, водоотведения, ливневой и дренажной канализации (в том числе ремонт и восстановление колодцев, решеток ливневой канализации)</t>
  </si>
  <si>
    <t>09 1 21 00000</t>
  </si>
  <si>
    <t>Демонтаж бесхозяйных объектов коммунального хозяйства и инженерных сетей</t>
  </si>
  <si>
    <t>09 1 22 00000</t>
  </si>
  <si>
    <t>Осуществление переданных государственных полномочий по возмещению убытков, возникающих в результате государственного регулирования цен на топливо твердое, реализуемое гражданам и используемое для нужд отопления</t>
  </si>
  <si>
    <t>09 1 23 00000</t>
  </si>
  <si>
    <t>09 1 23 73060</t>
  </si>
  <si>
    <t>09 1 23 73070</t>
  </si>
  <si>
    <t>Оснащение объектов муниципальной собственности приборами учета энергетических ресурсов</t>
  </si>
  <si>
    <t>09 1 41 00000</t>
  </si>
  <si>
    <t>Замена ламп накаливания на энергосберегающие</t>
  </si>
  <si>
    <t>09 1 42 00000</t>
  </si>
  <si>
    <t>Подпрограмма 2 «Строительство, реконструкция объектов социальной и коммунальной сферы»</t>
  </si>
  <si>
    <t>09 2 00 00000</t>
  </si>
  <si>
    <t>Реализация проекта «Газификация жилых домов с. Дутово»</t>
  </si>
  <si>
    <t>09 2 11 00000</t>
  </si>
  <si>
    <t>09 2 11 00001</t>
  </si>
  <si>
    <t>09 2 11 S2710</t>
  </si>
  <si>
    <t>Оборудование жилых домов внутридомовым (внутриквартирным) оборудованием, разработка проектно-сметной документации, в том числе получение технических условий</t>
  </si>
  <si>
    <t>09 2 12 00000</t>
  </si>
  <si>
    <t>Реконструкция коммунальной инфраструктуры городского округа «Вуктыл»</t>
  </si>
  <si>
    <t>09 2 25 00000</t>
  </si>
  <si>
    <t>Муниципальная программа городского округа «Вуктыл» «Управление муниципальным имуществом»</t>
  </si>
  <si>
    <t>10 0 00 00000</t>
  </si>
  <si>
    <t>Подпрограмма 1 «Управление и распоряжение муниципальным имуществом»</t>
  </si>
  <si>
    <t>10 1 00 00000</t>
  </si>
  <si>
    <t>Списание муниципального имущества, признанного непригодным по результатам инвентаризации</t>
  </si>
  <si>
    <t>10 1 12 00000</t>
  </si>
  <si>
    <t>Организация работ по изготовлению технических и кадастровых паспортов, технических планов на объекты недвижимого муниципального имущества, выявленного бесхозяйного имущества</t>
  </si>
  <si>
    <t>10 1 13 00000</t>
  </si>
  <si>
    <t>Организация работ по проведению оценки стоимости муниципального имущества</t>
  </si>
  <si>
    <t>10 1 21 00000</t>
  </si>
  <si>
    <t>Организация работ по проведению кадастровых работ для обеспечения кадастровыми паспортами земельных участков</t>
  </si>
  <si>
    <t>10 1 22 00000</t>
  </si>
  <si>
    <t>Организация работ по лесоустройству и постановке на государственный кадастровый учет лесных участков, находящихся в муниципальной собственности</t>
  </si>
  <si>
    <t>10 1 23 00000</t>
  </si>
  <si>
    <t>Проведение комплексных кадастровых работ</t>
  </si>
  <si>
    <t>10 1 24 00000</t>
  </si>
  <si>
    <t>10 1 24 S2080</t>
  </si>
  <si>
    <t>Приобретение в муниципальную собственность имущества (основных средств, материальных запасов)</t>
  </si>
  <si>
    <t>10 1 61 00000</t>
  </si>
  <si>
    <t>Проведение ремонта, реконструкции объектов муниципального имущества, изготовление проектно-сметной документации</t>
  </si>
  <si>
    <t>10 1 62 00000</t>
  </si>
  <si>
    <t>Содержание и обслуживание муниципального имущества</t>
  </si>
  <si>
    <t>10 1 63 00000</t>
  </si>
  <si>
    <t>Подпрограмма 2 «Развитие градостроительной деятельности»</t>
  </si>
  <si>
    <t>10 2 00 00000</t>
  </si>
  <si>
    <t>Разработка и утверждение генерального плана МОГО «Вуктыл» и Правил землепользования и застройки МОГО «Вуктыл»</t>
  </si>
  <si>
    <t>10 2 11 00000</t>
  </si>
  <si>
    <t>10 2 11 S2410</t>
  </si>
  <si>
    <t>Муниципальная программа городского округа "Вуктыл" "Формирование современной городской среды"</t>
  </si>
  <si>
    <t>12 0 00 00000</t>
  </si>
  <si>
    <t>Подпрограмма 1 "Формирование современной городской среды"</t>
  </si>
  <si>
    <t>12 1 00 00000</t>
  </si>
  <si>
    <t>Благоустройство наиболее посещаемых муниципальных территорий</t>
  </si>
  <si>
    <t>12 1 21 00000</t>
  </si>
  <si>
    <t>12 1 21 00001</t>
  </si>
  <si>
    <t>12 1 21 S2120</t>
  </si>
  <si>
    <t>Региональный проект "Формирование комфортной городской среды"</t>
  </si>
  <si>
    <t>12 1 F2 00000</t>
  </si>
  <si>
    <t>12 1 F2 55550</t>
  </si>
  <si>
    <t>12 1 F2 S2250</t>
  </si>
  <si>
    <t>Резервный фонд администрации городского округа «Вуктыл»</t>
  </si>
  <si>
    <t>99 0 00 00210</t>
  </si>
  <si>
    <t>Резервный фонд администрации городского округа «Вуктыл» по предупреждению и ликвидации чрезвычайных ситуаций и последствий стихийных бедствий</t>
  </si>
  <si>
    <t>99 0 00 00220</t>
  </si>
  <si>
    <t>Подготовка и проведение выборов депутатов Совета городского округа "Вуктыл"</t>
  </si>
  <si>
    <t>99 0 00 00900</t>
  </si>
  <si>
    <t>Субвенции на осуществление полномочий по первичному воинскому учету на территориях, где отсутствуют военные комиссариаты</t>
  </si>
  <si>
    <t>99 0 00 51180</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</si>
  <si>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</si>
  <si>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99 0 00 51200</t>
  </si>
  <si>
    <t>Проведение Всероссийской переписи населения 2020 года</t>
  </si>
  <si>
    <t>99 0 00 54690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</si>
  <si>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</si>
  <si>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99 0 00 73150</t>
  </si>
  <si>
    <t>УПРАВЛЕНИЕ ОБРАЗОВАНИЯ АДМИНИСТРАЦИИ ГОРОДСКОГО ОКРУГА "ВУКТЫЛ"</t>
  </si>
  <si>
    <t>975</t>
  </si>
  <si>
    <t>Муниципальная программа городского округа «Вуктыл» «Развитие образования»</t>
  </si>
  <si>
    <t>01 0 00 00000</t>
  </si>
  <si>
    <t>Подпрограмма 1 «Развитие системы образования»</t>
  </si>
  <si>
    <t>01 1 00 00000</t>
  </si>
  <si>
    <t>Оказание муниципальных услуг (выполнение работ) дошкольными, образовательными учреждениями, МБОУДО "ЦВР" г. Вуктыл"</t>
  </si>
  <si>
    <t>01 1 11 00000</t>
  </si>
  <si>
    <t>01 1 11 00001</t>
  </si>
  <si>
    <t>Оказание муниципальных услуг (выполнение работ) дошкольными, образовательными учреждениями, МБОУДО «ЦВР» г. Вуктыл</t>
  </si>
  <si>
    <t>01 1 11 53030</t>
  </si>
  <si>
    <t>01 1 11 73010</t>
  </si>
  <si>
    <t>01 1 11 73020</t>
  </si>
  <si>
    <t>01 1 11 S2700</t>
  </si>
  <si>
    <t>01 1 11 S2850</t>
  </si>
  <si>
    <t>01 1 12 00000</t>
  </si>
  <si>
    <t>01 1 12 00001</t>
  </si>
  <si>
    <t>01 1 12 S2850</t>
  </si>
  <si>
    <t>Обеспечение персонифицированного финансирования дополнительного образования детей</t>
  </si>
  <si>
    <t>01 1 14 00000</t>
  </si>
  <si>
    <t>Предоставление мер социальной поддержки по оплате жилого помещения и коммунальных услуг работникам учреждений образования</t>
  </si>
  <si>
    <t>01 1 22 00000</t>
  </si>
  <si>
    <t>01 1 22 73190</t>
  </si>
  <si>
    <t>Меры социальной поддержки обучающимся, воспитанникам образовательных учреждений</t>
  </si>
  <si>
    <t>01 1 23 00000</t>
  </si>
  <si>
    <t>01 1 23 00001</t>
  </si>
  <si>
    <t>Организация бесплатного горячего питания обучающихся, получающих начальное общее образование в муниципальных образовательных организациях</t>
  </si>
  <si>
    <t>01 1 23 L3040</t>
  </si>
  <si>
    <t>01 1 23 S2000</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</si>
  <si>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</si>
  <si>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00000</t>
  </si>
  <si>
    <t>01 1 E2 54910</t>
  </si>
  <si>
    <t>Подпрограмма 2 «Дети и молодежь»</t>
  </si>
  <si>
    <t>01 2 00 00000</t>
  </si>
  <si>
    <t>Формирование системы мер, направленных на профилактику негативных тенденций в подростковой и молодежной сфере</t>
  </si>
  <si>
    <t>01 2 12 00000</t>
  </si>
  <si>
    <t>Осуществление процесса оздоровления и отдыха детей</t>
  </si>
  <si>
    <t>01 2 23 00000</t>
  </si>
  <si>
    <t>01 2 23 00001</t>
  </si>
  <si>
    <t>01 2 23 S2040</t>
  </si>
  <si>
    <t>Подпрограмма 3 «Строительство, ремонт, капитальный ремонт и реконструкция зданий и помещений образовательных учреждений»</t>
  </si>
  <si>
    <t>01 3 00 00000</t>
  </si>
  <si>
    <t>Выполнение работ по ремонту, капитальному ремонту, реконструкции зданий, помещений учреждений образования</t>
  </si>
  <si>
    <t>01 3 11 00000</t>
  </si>
  <si>
    <t>01 3 11 00001</t>
  </si>
  <si>
    <t>01 3 11 S2010</t>
  </si>
  <si>
    <t>Реализация народных проектов в рамках проекта "Народный бюджет" в сфере образования</t>
  </si>
  <si>
    <t>01 3 13 00000</t>
  </si>
  <si>
    <t>01 3 13 00001</t>
  </si>
  <si>
    <t>01 3 13 S2020</t>
  </si>
  <si>
    <t>Снос ветхих зданий учреждений образования</t>
  </si>
  <si>
    <t>01 3 14 00000</t>
  </si>
  <si>
    <t>Строительство СОШ с. Дутово с дошкольной группой, в том числе проектно-изыскательские работы и разработка проектно-сметной документации</t>
  </si>
  <si>
    <t>01 3 21 00000</t>
  </si>
  <si>
    <t>01 3 21 S2021</t>
  </si>
  <si>
    <t>Подпрограмма 4 «Обеспечение реализации муниципальной программы»</t>
  </si>
  <si>
    <t>01 4 00 00000</t>
  </si>
  <si>
    <t>Руководство и управление в сфере образования на муниципальном уровне, направленные на обеспечение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t>
  </si>
  <si>
    <t>01 4 11 00000</t>
  </si>
  <si>
    <t>Обеспечение деятельности КДЮСШ</t>
  </si>
  <si>
    <t>03 1 11 00000</t>
  </si>
  <si>
    <t>03 1 11 00001</t>
  </si>
  <si>
    <t>03 1 11 S2700</t>
  </si>
  <si>
    <t>03 1 11 S2850</t>
  </si>
  <si>
    <t>03 1 16 00000</t>
  </si>
  <si>
    <t>03 1 16 00001</t>
  </si>
  <si>
    <t>03 1 16 S2850</t>
  </si>
  <si>
    <t>Укрепление материально-технической базы и создание безопасных условий в муниципальных образовательных организациях</t>
  </si>
  <si>
    <t>04 4 24 00000</t>
  </si>
  <si>
    <t>Укрепление материально-технической  базы и создание безопасных условий в муниципальных образовательных организациях</t>
  </si>
  <si>
    <t>04 4 24 S2010</t>
  </si>
  <si>
    <t>Организация и проведение соревнований юных инспекторов дорожного движения «Безопасное колесо» среди учащихся образовательных учреждений</t>
  </si>
  <si>
    <t>06 3 21 00000</t>
  </si>
  <si>
    <t>Участие в республиканских соревнованиях юных инспекторов дорожного движения «Безопасное колесо»</t>
  </si>
  <si>
    <t>06 3 22 00000</t>
  </si>
  <si>
    <t>Оснащение зданий учреждений сферы образования пандусами, поручнями, пандусными съездами, специальным оборудованием</t>
  </si>
  <si>
    <t>07 5 11 00000</t>
  </si>
  <si>
    <t>ФИНАНСОВОЕ УПРАВЛЕНИЕ АДМИНИСТРАЦИИ ГОРОДСКОГО ОКРУГА "ВУКТЫЛ"</t>
  </si>
  <si>
    <t>992</t>
  </si>
  <si>
    <t>Муниципальная программа городского округа "Вуктыл" "Управление муниципальными финансами и муниципальным долгом городского округа "Вуктыл"</t>
  </si>
  <si>
    <t>11 0 00 00000</t>
  </si>
  <si>
    <t>Подпрограмма 2 «Организация и обеспечение бюджетного процесса в городском округе «Вуктыл»</t>
  </si>
  <si>
    <t>11 2 00 00000</t>
  </si>
  <si>
    <t>Обслуживание муниципального долга городского округа «Вуктыл»</t>
  </si>
  <si>
    <t>11 2 22 00000</t>
  </si>
  <si>
    <t>Обслуживание государственного (муниципального) долга</t>
  </si>
  <si>
    <t>700</t>
  </si>
  <si>
    <t>Подпрограмма 3 «Обеспечение реализации муниципальной программы»</t>
  </si>
  <si>
    <t>11 3 00 00000</t>
  </si>
  <si>
    <t>Реализация функций аппарата исполнителей и участников программы</t>
  </si>
  <si>
    <t>11 3 11 00000</t>
  </si>
  <si>
    <t>Условно утверждаемые (утвержденные) расходы</t>
  </si>
  <si>
    <t>99 0 00 99990</t>
  </si>
  <si>
    <t>НЕ УКАЗАНО</t>
  </si>
  <si>
    <t>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</si>
</sst>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numFmts>
  <fonts count="12" x14ac:knownFonts="1">
    <font>
      <sz val="10"/>
      <color rgb="FF000000"/>
      <name val="Times New Roman"/>
      <family val="1"/>
      <charset val="204"/>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b/>
      <sz val="10"/>
      <color rgb="FF7030A0"/>
      <name val="Times New Roman"/>
      <family val="1"/>
      <charset val="204"/>
    </font>
    <font>
      <sz val="10"/>
      <color rgb="FF7030A0"/>
      <name val="Times New Roman"/>
      <family val="1"/>
      <charset val="204"/>
    </font>
    <font>
      <sz val="11"/>
      <name val="Calibri"/>
      <family val="2"/>
      <scheme val="minor"/>
    </font>
    <font>
      <b/>
      <sz val="11"/>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s>
  <fills count="8">
    <fill>
      <patternFill patternType="none"/>
    </fill>
    <fill>
      <patternFill patternType="gray125"/>
    </fill>
    <fill>
      <patternFill patternType="solid">
        <fgColor rgb="FFFFFFFF"/>
        <bgColor rgb="FFFFFFFF"/>
      </patternFill>
    </fill>
    <fill>
      <patternFill patternType="solid">
        <fgColor theme="8" tint="0.59999389629810485"/>
        <bgColor indexed="64"/>
      </patternFill>
    </fill>
    <fill>
      <patternFill patternType="solid">
        <fgColor rgb="FFFFD5AB"/>
      </patternFill>
    </fill>
    <fill>
      <patternFill patternType="solid">
        <fgColor rgb="FFB9CDE5"/>
      </patternFill>
    </fill>
    <fill>
      <patternFill patternType="solid">
        <fgColor rgb="FFDCE6F2"/>
      </patternFill>
    </fill>
    <fill>
      <patternFill patternType="solid">
        <fgColor rgb="FFF1F5F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D9D9D9"/>
      </left>
      <right style="thin">
        <color rgb="FFD9D9D9"/>
      </right>
      <top style="thin">
        <color rgb="FFD9D9D9"/>
      </top>
      <bottom style="thin">
        <color rgb="FFA6A6A6"/>
      </bottom>
      <diagonal/>
    </border>
  </borders>
  <cellStyleXfs count="36">
    <xf numFmtId="0" fontId="0" fillId="0" borderId="0">
      <alignment vertical="top" wrapText="1"/>
    </xf>
    <xf numFmtId="0" fontId="7" fillId="0" borderId="0"/>
    <xf numFmtId="0" fontId="7" fillId="0" borderId="0"/>
    <xf numFmtId="4" fontId="8" fillId="4" borderId="3">
      <alignment horizontal="right" shrinkToFit="1"/>
    </xf>
    <xf numFmtId="165" fontId="8" fillId="4" borderId="3">
      <alignment horizontal="right" shrinkToFit="1"/>
    </xf>
    <xf numFmtId="4" fontId="8" fillId="4" borderId="4">
      <alignment horizontal="right" shrinkToFit="1"/>
    </xf>
    <xf numFmtId="49" fontId="8" fillId="5" borderId="5">
      <alignment horizontal="center" vertical="top" shrinkToFit="1"/>
    </xf>
    <xf numFmtId="0" fontId="8" fillId="5" borderId="6">
      <alignment horizontal="left" vertical="top" wrapText="1"/>
    </xf>
    <xf numFmtId="49" fontId="8" fillId="5" borderId="6">
      <alignment horizontal="center" vertical="top" wrapText="1" shrinkToFit="1"/>
    </xf>
    <xf numFmtId="4" fontId="8" fillId="5" borderId="6">
      <alignment horizontal="right" vertical="top" wrapText="1" shrinkToFit="1"/>
    </xf>
    <xf numFmtId="165" fontId="8" fillId="5" borderId="6">
      <alignment horizontal="right" vertical="top" wrapText="1" shrinkToFit="1"/>
    </xf>
    <xf numFmtId="4" fontId="8" fillId="5" borderId="7">
      <alignment horizontal="right" vertical="top" shrinkToFit="1"/>
    </xf>
    <xf numFmtId="49" fontId="9" fillId="6" borderId="8">
      <alignment horizontal="center" vertical="top" shrinkToFit="1"/>
    </xf>
    <xf numFmtId="0" fontId="9" fillId="6" borderId="9">
      <alignment horizontal="left" vertical="top" wrapText="1"/>
    </xf>
    <xf numFmtId="49" fontId="9" fillId="6" borderId="9">
      <alignment horizontal="center" vertical="top" shrinkToFit="1"/>
    </xf>
    <xf numFmtId="4" fontId="9" fillId="6" borderId="9">
      <alignment horizontal="right" vertical="top" shrinkToFit="1"/>
    </xf>
    <xf numFmtId="165" fontId="9" fillId="6" borderId="9">
      <alignment horizontal="right" vertical="top" shrinkToFit="1"/>
    </xf>
    <xf numFmtId="4" fontId="9" fillId="6" borderId="10">
      <alignment horizontal="right" vertical="top" shrinkToFit="1"/>
    </xf>
    <xf numFmtId="49" fontId="9" fillId="7" borderId="11">
      <alignment horizontal="center" vertical="top" shrinkToFit="1"/>
    </xf>
    <xf numFmtId="0" fontId="9" fillId="7" borderId="12">
      <alignment horizontal="left" vertical="top" wrapText="1"/>
    </xf>
    <xf numFmtId="49" fontId="9" fillId="7" borderId="12">
      <alignment horizontal="center" vertical="top" shrinkToFit="1"/>
    </xf>
    <xf numFmtId="4" fontId="9" fillId="7" borderId="12">
      <alignment horizontal="right" vertical="top" shrinkToFit="1"/>
    </xf>
    <xf numFmtId="165" fontId="9" fillId="7" borderId="12">
      <alignment horizontal="right" vertical="top" shrinkToFit="1"/>
    </xf>
    <xf numFmtId="4" fontId="9" fillId="7" borderId="13">
      <alignment horizontal="right" vertical="top" shrinkToFit="1"/>
    </xf>
    <xf numFmtId="49" fontId="10" fillId="0" borderId="11">
      <alignment horizontal="center" vertical="top" shrinkToFit="1"/>
    </xf>
    <xf numFmtId="0" fontId="11" fillId="0" borderId="12">
      <alignment horizontal="left" vertical="top" wrapText="1"/>
    </xf>
    <xf numFmtId="49" fontId="11" fillId="0" borderId="12">
      <alignment horizontal="center" vertical="top" shrinkToFit="1"/>
    </xf>
    <xf numFmtId="4" fontId="11" fillId="0" borderId="12">
      <alignment horizontal="right" vertical="top" shrinkToFit="1"/>
    </xf>
    <xf numFmtId="165" fontId="11" fillId="0" borderId="12">
      <alignment horizontal="right" vertical="top" shrinkToFit="1"/>
    </xf>
    <xf numFmtId="4" fontId="11" fillId="0" borderId="13">
      <alignment horizontal="right" vertical="top" shrinkToFit="1"/>
    </xf>
    <xf numFmtId="0" fontId="11" fillId="0" borderId="0">
      <alignment horizontal="right" vertical="top" wrapText="1"/>
    </xf>
    <xf numFmtId="0" fontId="11" fillId="0" borderId="0"/>
    <xf numFmtId="0" fontId="11" fillId="0" borderId="0"/>
    <xf numFmtId="0" fontId="7" fillId="0" borderId="0"/>
    <xf numFmtId="49" fontId="9" fillId="0" borderId="14">
      <alignment horizontal="center" vertical="center" wrapText="1"/>
    </xf>
    <xf numFmtId="0" fontId="7" fillId="0" borderId="0"/>
  </cellStyleXfs>
  <cellXfs count="29">
    <xf numFmtId="0" fontId="0" fillId="0" borderId="0" xfId="0">
      <alignment vertical="top" wrapText="1"/>
    </xf>
    <xf numFmtId="0" fontId="0" fillId="0" borderId="0" xfId="0" applyFont="1" applyFill="1" applyAlignment="1">
      <alignment vertical="top" wrapText="1"/>
    </xf>
    <xf numFmtId="164" fontId="2" fillId="0" borderId="0" xfId="0" applyNumberFormat="1" applyFont="1" applyFill="1" applyAlignment="1">
      <alignment horizontal="right" vertical="top"/>
    </xf>
    <xf numFmtId="0" fontId="2" fillId="0" borderId="0" xfId="0" applyFont="1" applyFill="1" applyAlignment="1">
      <alignment horizontal="right" vertical="top"/>
    </xf>
    <xf numFmtId="0" fontId="0" fillId="0" borderId="0" xfId="0" applyFont="1" applyFill="1" applyAlignment="1">
      <alignment horizontal="right" vertical="top" wrapText="1"/>
    </xf>
    <xf numFmtId="0" fontId="0" fillId="0" borderId="0" xfId="0" applyFont="1" applyFill="1" applyAlignment="1">
      <alignment horizontal="right" vertical="top"/>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4" fontId="3" fillId="2" borderId="2" xfId="0" applyNumberFormat="1" applyFont="1" applyFill="1" applyBorder="1" applyAlignment="1">
      <alignment horizontal="right"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vertical="top" wrapText="1"/>
    </xf>
    <xf numFmtId="4" fontId="3" fillId="3" borderId="2" xfId="0" applyNumberFormat="1" applyFont="1" applyFill="1" applyBorder="1" applyAlignment="1">
      <alignment horizontal="right" vertical="center" wrapText="1"/>
    </xf>
    <xf numFmtId="0" fontId="3"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0" fontId="0" fillId="0" borderId="2" xfId="0" applyFont="1" applyFill="1" applyBorder="1" applyAlignment="1">
      <alignment vertical="top" wrapText="1"/>
    </xf>
    <xf numFmtId="0" fontId="0" fillId="0" borderId="2" xfId="0" applyFont="1" applyFill="1" applyBorder="1" applyAlignment="1">
      <alignment horizontal="center" vertical="center" wrapText="1"/>
    </xf>
    <xf numFmtId="4" fontId="0"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top" wrapText="1"/>
    </xf>
    <xf numFmtId="0" fontId="6" fillId="0" borderId="2" xfId="0" applyFont="1" applyFill="1" applyBorder="1" applyAlignment="1">
      <alignment vertical="top" wrapText="1"/>
    </xf>
    <xf numFmtId="0" fontId="3" fillId="2" borderId="0" xfId="0" applyFont="1" applyFill="1" applyAlignment="1">
      <alignment horizontal="center" vertical="top" wrapText="1"/>
    </xf>
    <xf numFmtId="0" fontId="3" fillId="2" borderId="1" xfId="0" applyFont="1" applyFill="1" applyBorder="1" applyAlignment="1">
      <alignment horizontal="center" vertical="center" wrapText="1"/>
    </xf>
  </cellXfs>
  <cellStyles count="36">
    <cellStyle name="br" xfId="1"/>
    <cellStyle name="col" xfId="2"/>
    <cellStyle name="ex58" xfId="3"/>
    <cellStyle name="ex59" xfId="4"/>
    <cellStyle name="ex60" xfId="5"/>
    <cellStyle name="ex61" xfId="6"/>
    <cellStyle name="ex62" xfId="7"/>
    <cellStyle name="ex63" xfId="8"/>
    <cellStyle name="ex64" xfId="9"/>
    <cellStyle name="ex65" xfId="10"/>
    <cellStyle name="ex66" xfId="11"/>
    <cellStyle name="ex67" xfId="12"/>
    <cellStyle name="ex68" xfId="13"/>
    <cellStyle name="ex69" xfId="14"/>
    <cellStyle name="ex70" xfId="15"/>
    <cellStyle name="ex71" xfId="16"/>
    <cellStyle name="ex72" xfId="17"/>
    <cellStyle name="ex73" xfId="18"/>
    <cellStyle name="ex74" xfId="19"/>
    <cellStyle name="ex75" xfId="20"/>
    <cellStyle name="ex76" xfId="21"/>
    <cellStyle name="ex77" xfId="22"/>
    <cellStyle name="ex78" xfId="23"/>
    <cellStyle name="ex79" xfId="24"/>
    <cellStyle name="ex80" xfId="25"/>
    <cellStyle name="ex81" xfId="26"/>
    <cellStyle name="ex82" xfId="27"/>
    <cellStyle name="ex83" xfId="28"/>
    <cellStyle name="ex84" xfId="29"/>
    <cellStyle name="st57" xfId="30"/>
    <cellStyle name="style0" xfId="31"/>
    <cellStyle name="td" xfId="32"/>
    <cellStyle name="tr" xfId="33"/>
    <cellStyle name="xl_bot_header" xfId="34"/>
    <cellStyle name="Обычный" xfId="0" builtinId="0"/>
    <cellStyle name="Обычн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tabSelected="1" view="pageBreakPreview" topLeftCell="A361" zoomScaleNormal="100" zoomScaleSheetLayoutView="100" workbookViewId="0">
      <selection activeCell="E369" sqref="E369"/>
    </sheetView>
  </sheetViews>
  <sheetFormatPr defaultRowHeight="12.75" x14ac:dyDescent="0.2"/>
  <cols>
    <col min="1" max="1" width="53.1640625" style="1" customWidth="1"/>
    <col min="2" max="2" width="6.1640625" style="1" customWidth="1"/>
    <col min="3" max="3" width="15.6640625" style="1" customWidth="1"/>
    <col min="4" max="4" width="5.33203125" style="1" customWidth="1"/>
    <col min="5" max="7" width="18.33203125" style="1" customWidth="1"/>
    <col min="8" max="16384" width="9.33203125" style="1"/>
  </cols>
  <sheetData>
    <row r="1" spans="1:7" x14ac:dyDescent="0.2">
      <c r="A1" s="1" t="s">
        <v>0</v>
      </c>
      <c r="G1" s="2" t="s">
        <v>1</v>
      </c>
    </row>
    <row r="2" spans="1:7" x14ac:dyDescent="0.2">
      <c r="G2" s="2" t="s">
        <v>2</v>
      </c>
    </row>
    <row r="3" spans="1:7" x14ac:dyDescent="0.2">
      <c r="G3" s="2" t="s">
        <v>3</v>
      </c>
    </row>
    <row r="4" spans="1:7" x14ac:dyDescent="0.2">
      <c r="G4" s="2" t="s">
        <v>4</v>
      </c>
    </row>
    <row r="5" spans="1:7" x14ac:dyDescent="0.2">
      <c r="G5" s="3" t="s">
        <v>5</v>
      </c>
    </row>
    <row r="7" spans="1:7" x14ac:dyDescent="0.2">
      <c r="G7" s="4" t="s">
        <v>1</v>
      </c>
    </row>
    <row r="8" spans="1:7" x14ac:dyDescent="0.2">
      <c r="G8" s="5" t="s">
        <v>2</v>
      </c>
    </row>
    <row r="9" spans="1:7" x14ac:dyDescent="0.2">
      <c r="G9" s="5" t="s">
        <v>6</v>
      </c>
    </row>
    <row r="10" spans="1:7" x14ac:dyDescent="0.2">
      <c r="G10" s="5" t="s">
        <v>5</v>
      </c>
    </row>
    <row r="11" spans="1:7" ht="10.5" customHeight="1" x14ac:dyDescent="0.2"/>
    <row r="12" spans="1:7" ht="47.1" customHeight="1" x14ac:dyDescent="0.2">
      <c r="A12" s="27" t="s">
        <v>7</v>
      </c>
      <c r="B12" s="27"/>
      <c r="C12" s="27"/>
      <c r="D12" s="27"/>
      <c r="E12" s="27"/>
      <c r="F12" s="27"/>
      <c r="G12" s="27"/>
    </row>
    <row r="13" spans="1:7" ht="10.5" customHeight="1" x14ac:dyDescent="0.2">
      <c r="A13" s="27" t="s">
        <v>0</v>
      </c>
      <c r="B13" s="27"/>
      <c r="C13" s="27"/>
      <c r="D13" s="27"/>
      <c r="E13" s="27"/>
      <c r="F13" s="27"/>
      <c r="G13" s="27"/>
    </row>
    <row r="14" spans="1:7" x14ac:dyDescent="0.2">
      <c r="A14" s="28" t="s">
        <v>8</v>
      </c>
      <c r="B14" s="28" t="s">
        <v>9</v>
      </c>
      <c r="C14" s="28" t="s">
        <v>10</v>
      </c>
      <c r="D14" s="28" t="s">
        <v>11</v>
      </c>
      <c r="E14" s="28"/>
      <c r="F14" s="28"/>
      <c r="G14" s="28"/>
    </row>
    <row r="15" spans="1:7" ht="40.5" customHeight="1" x14ac:dyDescent="0.2">
      <c r="A15" s="28" t="s">
        <v>0</v>
      </c>
      <c r="B15" s="28" t="s">
        <v>0</v>
      </c>
      <c r="C15" s="28" t="s">
        <v>0</v>
      </c>
      <c r="D15" s="28" t="s">
        <v>0</v>
      </c>
      <c r="E15" s="6" t="s">
        <v>12</v>
      </c>
      <c r="F15" s="6" t="s">
        <v>13</v>
      </c>
      <c r="G15" s="6" t="s">
        <v>14</v>
      </c>
    </row>
    <row r="16" spans="1:7" x14ac:dyDescent="0.2">
      <c r="A16" s="7" t="s">
        <v>15</v>
      </c>
      <c r="B16" s="7" t="s">
        <v>16</v>
      </c>
      <c r="C16" s="7" t="s">
        <v>17</v>
      </c>
      <c r="D16" s="7" t="s">
        <v>18</v>
      </c>
      <c r="E16" s="7"/>
      <c r="F16" s="7" t="s">
        <v>19</v>
      </c>
      <c r="G16" s="7" t="s">
        <v>20</v>
      </c>
    </row>
    <row r="17" spans="1:7" ht="15.75" x14ac:dyDescent="0.2">
      <c r="A17" s="8" t="s">
        <v>21</v>
      </c>
      <c r="B17" s="9" t="s">
        <v>0</v>
      </c>
      <c r="C17" s="9" t="s">
        <v>0</v>
      </c>
      <c r="D17" s="9" t="s">
        <v>0</v>
      </c>
      <c r="E17" s="10">
        <f>+E18+E26+E31+E404+E519</f>
        <v>873466503.37</v>
      </c>
      <c r="F17" s="10">
        <v>597887074.90999997</v>
      </c>
      <c r="G17" s="10">
        <v>621968113.95000005</v>
      </c>
    </row>
    <row r="18" spans="1:7" ht="25.5" x14ac:dyDescent="0.2">
      <c r="A18" s="11" t="s">
        <v>22</v>
      </c>
      <c r="B18" s="12" t="s">
        <v>23</v>
      </c>
      <c r="C18" s="13" t="s">
        <v>0</v>
      </c>
      <c r="D18" s="13" t="s">
        <v>0</v>
      </c>
      <c r="E18" s="14">
        <f>+E19</f>
        <v>2569459.11</v>
      </c>
      <c r="F18" s="14">
        <v>2399879.0299999998</v>
      </c>
      <c r="G18" s="14">
        <v>2399879.0299999998</v>
      </c>
    </row>
    <row r="19" spans="1:7" ht="15.75" x14ac:dyDescent="0.2">
      <c r="A19" s="15" t="s">
        <v>24</v>
      </c>
      <c r="B19" s="7" t="s">
        <v>23</v>
      </c>
      <c r="C19" s="7" t="s">
        <v>25</v>
      </c>
      <c r="D19" s="16" t="s">
        <v>0</v>
      </c>
      <c r="E19" s="10">
        <f>+E20+E24</f>
        <v>2569459.11</v>
      </c>
      <c r="F19" s="10">
        <v>2399879.0299999998</v>
      </c>
      <c r="G19" s="10">
        <v>2399879.0299999998</v>
      </c>
    </row>
    <row r="20" spans="1:7" ht="25.5" x14ac:dyDescent="0.2">
      <c r="A20" s="17" t="s">
        <v>26</v>
      </c>
      <c r="B20" s="18" t="s">
        <v>23</v>
      </c>
      <c r="C20" s="18" t="s">
        <v>27</v>
      </c>
      <c r="D20" s="19" t="s">
        <v>0</v>
      </c>
      <c r="E20" s="20">
        <f>+E21+E22+E23</f>
        <v>2442124.42</v>
      </c>
      <c r="F20" s="20">
        <v>2130822.13</v>
      </c>
      <c r="G20" s="20">
        <v>2130822.13</v>
      </c>
    </row>
    <row r="21" spans="1:7" ht="63.75" x14ac:dyDescent="0.2">
      <c r="A21" s="21" t="s">
        <v>28</v>
      </c>
      <c r="B21" s="22" t="s">
        <v>23</v>
      </c>
      <c r="C21" s="22" t="s">
        <v>27</v>
      </c>
      <c r="D21" s="22" t="s">
        <v>29</v>
      </c>
      <c r="E21" s="23">
        <v>2305092.7999999998</v>
      </c>
      <c r="F21" s="23">
        <v>2081397.53</v>
      </c>
      <c r="G21" s="23">
        <v>2081397.53</v>
      </c>
    </row>
    <row r="22" spans="1:7" ht="25.5" x14ac:dyDescent="0.2">
      <c r="A22" s="21" t="s">
        <v>30</v>
      </c>
      <c r="B22" s="22" t="s">
        <v>23</v>
      </c>
      <c r="C22" s="22" t="s">
        <v>27</v>
      </c>
      <c r="D22" s="22" t="s">
        <v>31</v>
      </c>
      <c r="E22" s="23">
        <v>135431.62</v>
      </c>
      <c r="F22" s="23">
        <v>49424.6</v>
      </c>
      <c r="G22" s="23">
        <v>49424.6</v>
      </c>
    </row>
    <row r="23" spans="1:7" x14ac:dyDescent="0.2">
      <c r="A23" s="21" t="s">
        <v>32</v>
      </c>
      <c r="B23" s="22" t="s">
        <v>23</v>
      </c>
      <c r="C23" s="22" t="s">
        <v>27</v>
      </c>
      <c r="D23" s="22" t="s">
        <v>33</v>
      </c>
      <c r="E23" s="23">
        <v>1600</v>
      </c>
      <c r="F23" s="23" t="s">
        <v>0</v>
      </c>
      <c r="G23" s="23" t="s">
        <v>0</v>
      </c>
    </row>
    <row r="24" spans="1:7" ht="25.5" x14ac:dyDescent="0.2">
      <c r="A24" s="17" t="s">
        <v>34</v>
      </c>
      <c r="B24" s="18" t="s">
        <v>23</v>
      </c>
      <c r="C24" s="18" t="s">
        <v>35</v>
      </c>
      <c r="D24" s="19" t="s">
        <v>0</v>
      </c>
      <c r="E24" s="20">
        <f>+E25</f>
        <v>127334.69</v>
      </c>
      <c r="F24" s="20">
        <v>269056.90000000002</v>
      </c>
      <c r="G24" s="20">
        <v>269056.90000000002</v>
      </c>
    </row>
    <row r="25" spans="1:7" ht="63.75" x14ac:dyDescent="0.2">
      <c r="A25" s="21" t="s">
        <v>28</v>
      </c>
      <c r="B25" s="22" t="s">
        <v>23</v>
      </c>
      <c r="C25" s="22" t="s">
        <v>35</v>
      </c>
      <c r="D25" s="22" t="s">
        <v>29</v>
      </c>
      <c r="E25" s="23">
        <v>127334.69</v>
      </c>
      <c r="F25" s="23">
        <v>269056.90000000002</v>
      </c>
      <c r="G25" s="23">
        <v>269056.90000000002</v>
      </c>
    </row>
    <row r="26" spans="1:7" x14ac:dyDescent="0.2">
      <c r="A26" s="11" t="s">
        <v>36</v>
      </c>
      <c r="B26" s="12" t="s">
        <v>37</v>
      </c>
      <c r="C26" s="13" t="s">
        <v>0</v>
      </c>
      <c r="D26" s="13" t="s">
        <v>0</v>
      </c>
      <c r="E26" s="14">
        <f>+E27</f>
        <v>50000</v>
      </c>
      <c r="F26" s="14">
        <v>50000</v>
      </c>
      <c r="G26" s="14">
        <v>50000</v>
      </c>
    </row>
    <row r="27" spans="1:7" ht="15.75" x14ac:dyDescent="0.2">
      <c r="A27" s="15" t="s">
        <v>24</v>
      </c>
      <c r="B27" s="7" t="s">
        <v>37</v>
      </c>
      <c r="C27" s="7" t="s">
        <v>25</v>
      </c>
      <c r="D27" s="16" t="s">
        <v>0</v>
      </c>
      <c r="E27" s="10">
        <f>+E28</f>
        <v>50000</v>
      </c>
      <c r="F27" s="10">
        <v>50000</v>
      </c>
      <c r="G27" s="10">
        <v>50000</v>
      </c>
    </row>
    <row r="28" spans="1:7" ht="25.5" x14ac:dyDescent="0.2">
      <c r="A28" s="17" t="s">
        <v>38</v>
      </c>
      <c r="B28" s="18" t="s">
        <v>37</v>
      </c>
      <c r="C28" s="18" t="s">
        <v>39</v>
      </c>
      <c r="D28" s="19" t="s">
        <v>0</v>
      </c>
      <c r="E28" s="20">
        <f>+E29+E30</f>
        <v>50000</v>
      </c>
      <c r="F28" s="20">
        <v>50000</v>
      </c>
      <c r="G28" s="20">
        <v>50000</v>
      </c>
    </row>
    <row r="29" spans="1:7" ht="63.75" x14ac:dyDescent="0.2">
      <c r="A29" s="21" t="s">
        <v>28</v>
      </c>
      <c r="B29" s="22" t="s">
        <v>37</v>
      </c>
      <c r="C29" s="22" t="s">
        <v>39</v>
      </c>
      <c r="D29" s="22" t="s">
        <v>29</v>
      </c>
      <c r="E29" s="23">
        <v>5000</v>
      </c>
      <c r="F29" s="23">
        <v>5000</v>
      </c>
      <c r="G29" s="23">
        <v>5000</v>
      </c>
    </row>
    <row r="30" spans="1:7" ht="25.5" x14ac:dyDescent="0.2">
      <c r="A30" s="21" t="s">
        <v>30</v>
      </c>
      <c r="B30" s="22" t="s">
        <v>37</v>
      </c>
      <c r="C30" s="22" t="s">
        <v>39</v>
      </c>
      <c r="D30" s="22" t="s">
        <v>31</v>
      </c>
      <c r="E30" s="23">
        <v>45000</v>
      </c>
      <c r="F30" s="23">
        <v>45000</v>
      </c>
      <c r="G30" s="23">
        <v>45000</v>
      </c>
    </row>
    <row r="31" spans="1:7" ht="25.5" x14ac:dyDescent="0.2">
      <c r="A31" s="11" t="s">
        <v>40</v>
      </c>
      <c r="B31" s="12" t="s">
        <v>41</v>
      </c>
      <c r="C31" s="13" t="s">
        <v>0</v>
      </c>
      <c r="D31" s="13" t="s">
        <v>0</v>
      </c>
      <c r="E31" s="14">
        <f>+E32+E95+E115+E164+E191+E230+E271+E299+E347+E373+E385</f>
        <v>381869157.91000003</v>
      </c>
      <c r="F31" s="14">
        <v>260479938.59</v>
      </c>
      <c r="G31" s="14">
        <v>264505495.44</v>
      </c>
    </row>
    <row r="32" spans="1:7" ht="25.5" x14ac:dyDescent="0.2">
      <c r="A32" s="15" t="s">
        <v>42</v>
      </c>
      <c r="B32" s="7" t="s">
        <v>41</v>
      </c>
      <c r="C32" s="7" t="s">
        <v>43</v>
      </c>
      <c r="D32" s="16" t="s">
        <v>0</v>
      </c>
      <c r="E32" s="10">
        <f>+E33+E75+E82</f>
        <v>100978232.08</v>
      </c>
      <c r="F32" s="10">
        <v>66031856.869999997</v>
      </c>
      <c r="G32" s="10">
        <v>66118372.07</v>
      </c>
    </row>
    <row r="33" spans="1:7" ht="25.5" x14ac:dyDescent="0.2">
      <c r="A33" s="15" t="s">
        <v>44</v>
      </c>
      <c r="B33" s="7" t="s">
        <v>41</v>
      </c>
      <c r="C33" s="7" t="s">
        <v>45</v>
      </c>
      <c r="D33" s="16" t="s">
        <v>0</v>
      </c>
      <c r="E33" s="10">
        <f>+E34+E43+E48+E51+E54+E56+E59+E62+E69+E72</f>
        <v>75328708.349999994</v>
      </c>
      <c r="F33" s="10">
        <v>65501856.869999997</v>
      </c>
      <c r="G33" s="10">
        <v>65858372.07</v>
      </c>
    </row>
    <row r="34" spans="1:7" ht="25.5" x14ac:dyDescent="0.2">
      <c r="A34" s="15" t="s">
        <v>46</v>
      </c>
      <c r="B34" s="7" t="s">
        <v>41</v>
      </c>
      <c r="C34" s="7" t="s">
        <v>47</v>
      </c>
      <c r="D34" s="16" t="s">
        <v>0</v>
      </c>
      <c r="E34" s="10">
        <f>+E35+E37+E39+E41</f>
        <v>67107194.679999992</v>
      </c>
      <c r="F34" s="10">
        <v>64537156.869999997</v>
      </c>
      <c r="G34" s="10">
        <v>64902072.07</v>
      </c>
    </row>
    <row r="35" spans="1:7" ht="15.75" x14ac:dyDescent="0.2">
      <c r="A35" s="17" t="s">
        <v>48</v>
      </c>
      <c r="B35" s="18" t="s">
        <v>41</v>
      </c>
      <c r="C35" s="18" t="s">
        <v>49</v>
      </c>
      <c r="D35" s="19" t="s">
        <v>0</v>
      </c>
      <c r="E35" s="20">
        <f>+E36</f>
        <v>39110783.689999998</v>
      </c>
      <c r="F35" s="20">
        <v>34084914.630000003</v>
      </c>
      <c r="G35" s="20">
        <v>32734224.75</v>
      </c>
    </row>
    <row r="36" spans="1:7" ht="38.25" x14ac:dyDescent="0.2">
      <c r="A36" s="21" t="s">
        <v>50</v>
      </c>
      <c r="B36" s="22" t="s">
        <v>41</v>
      </c>
      <c r="C36" s="22" t="s">
        <v>49</v>
      </c>
      <c r="D36" s="22" t="s">
        <v>51</v>
      </c>
      <c r="E36" s="23">
        <f>38309122.83+171660.86+630000</f>
        <v>39110783.689999998</v>
      </c>
      <c r="F36" s="23">
        <v>34084914.630000003</v>
      </c>
      <c r="G36" s="23">
        <v>32734224.75</v>
      </c>
    </row>
    <row r="37" spans="1:7" ht="25.5" x14ac:dyDescent="0.2">
      <c r="A37" s="17" t="s">
        <v>46</v>
      </c>
      <c r="B37" s="18" t="s">
        <v>41</v>
      </c>
      <c r="C37" s="18" t="s">
        <v>52</v>
      </c>
      <c r="D37" s="19" t="s">
        <v>0</v>
      </c>
      <c r="E37" s="20">
        <f>+E38</f>
        <v>12113030.32</v>
      </c>
      <c r="F37" s="20">
        <v>13250707.08</v>
      </c>
      <c r="G37" s="20">
        <v>14433434.35</v>
      </c>
    </row>
    <row r="38" spans="1:7" ht="38.25" x14ac:dyDescent="0.2">
      <c r="A38" s="21" t="s">
        <v>50</v>
      </c>
      <c r="B38" s="22" t="s">
        <v>41</v>
      </c>
      <c r="C38" s="22" t="s">
        <v>52</v>
      </c>
      <c r="D38" s="22" t="s">
        <v>51</v>
      </c>
      <c r="E38" s="23">
        <v>12113030.32</v>
      </c>
      <c r="F38" s="23">
        <v>13250707.08</v>
      </c>
      <c r="G38" s="23">
        <v>14433434.35</v>
      </c>
    </row>
    <row r="39" spans="1:7" ht="25.5" x14ac:dyDescent="0.2">
      <c r="A39" s="17" t="s">
        <v>46</v>
      </c>
      <c r="B39" s="18" t="s">
        <v>41</v>
      </c>
      <c r="C39" s="18" t="s">
        <v>53</v>
      </c>
      <c r="D39" s="19" t="s">
        <v>0</v>
      </c>
      <c r="E39" s="20">
        <f>+E40</f>
        <v>5594668.6900000004</v>
      </c>
      <c r="F39" s="20">
        <v>6288015.1600000001</v>
      </c>
      <c r="G39" s="20">
        <v>7038435.3700000001</v>
      </c>
    </row>
    <row r="40" spans="1:7" ht="38.25" x14ac:dyDescent="0.2">
      <c r="A40" s="21" t="s">
        <v>50</v>
      </c>
      <c r="B40" s="22" t="s">
        <v>41</v>
      </c>
      <c r="C40" s="22" t="s">
        <v>53</v>
      </c>
      <c r="D40" s="22" t="s">
        <v>51</v>
      </c>
      <c r="E40" s="23">
        <v>5594668.6900000004</v>
      </c>
      <c r="F40" s="23">
        <v>6288015.1600000001</v>
      </c>
      <c r="G40" s="23">
        <v>7038435.3700000001</v>
      </c>
    </row>
    <row r="41" spans="1:7" ht="25.5" x14ac:dyDescent="0.2">
      <c r="A41" s="17" t="s">
        <v>46</v>
      </c>
      <c r="B41" s="18" t="s">
        <v>41</v>
      </c>
      <c r="C41" s="18" t="s">
        <v>54</v>
      </c>
      <c r="D41" s="19" t="s">
        <v>0</v>
      </c>
      <c r="E41" s="20">
        <f>+E42</f>
        <v>10288711.98</v>
      </c>
      <c r="F41" s="20">
        <v>10913520</v>
      </c>
      <c r="G41" s="20">
        <v>10695977.6</v>
      </c>
    </row>
    <row r="42" spans="1:7" ht="38.25" x14ac:dyDescent="0.2">
      <c r="A42" s="21" t="s">
        <v>50</v>
      </c>
      <c r="B42" s="22" t="s">
        <v>41</v>
      </c>
      <c r="C42" s="22" t="s">
        <v>54</v>
      </c>
      <c r="D42" s="22" t="s">
        <v>51</v>
      </c>
      <c r="E42" s="23">
        <v>10288711.98</v>
      </c>
      <c r="F42" s="23">
        <v>10913520</v>
      </c>
      <c r="G42" s="23">
        <v>10695977.6</v>
      </c>
    </row>
    <row r="43" spans="1:7" ht="25.5" x14ac:dyDescent="0.2">
      <c r="A43" s="15" t="s">
        <v>55</v>
      </c>
      <c r="B43" s="7" t="s">
        <v>41</v>
      </c>
      <c r="C43" s="7" t="s">
        <v>56</v>
      </c>
      <c r="D43" s="16" t="s">
        <v>0</v>
      </c>
      <c r="E43" s="10">
        <f>+E44+E46</f>
        <v>762605.16</v>
      </c>
      <c r="F43" s="10" t="s">
        <v>0</v>
      </c>
      <c r="G43" s="10" t="s">
        <v>0</v>
      </c>
    </row>
    <row r="44" spans="1:7" ht="15.75" x14ac:dyDescent="0.2">
      <c r="A44" s="17" t="s">
        <v>48</v>
      </c>
      <c r="B44" s="18" t="s">
        <v>41</v>
      </c>
      <c r="C44" s="18" t="s">
        <v>57</v>
      </c>
      <c r="D44" s="19" t="s">
        <v>0</v>
      </c>
      <c r="E44" s="20">
        <f>+E45</f>
        <v>754318.24</v>
      </c>
      <c r="F44" s="20" t="s">
        <v>0</v>
      </c>
      <c r="G44" s="20" t="s">
        <v>0</v>
      </c>
    </row>
    <row r="45" spans="1:7" ht="38.25" x14ac:dyDescent="0.2">
      <c r="A45" s="21" t="s">
        <v>50</v>
      </c>
      <c r="B45" s="22" t="s">
        <v>41</v>
      </c>
      <c r="C45" s="22" t="s">
        <v>57</v>
      </c>
      <c r="D45" s="22" t="s">
        <v>51</v>
      </c>
      <c r="E45" s="23">
        <v>754318.24</v>
      </c>
      <c r="F45" s="23" t="s">
        <v>0</v>
      </c>
      <c r="G45" s="23" t="s">
        <v>0</v>
      </c>
    </row>
    <row r="46" spans="1:7" ht="25.5" x14ac:dyDescent="0.2">
      <c r="A46" s="17" t="s">
        <v>55</v>
      </c>
      <c r="B46" s="18" t="s">
        <v>41</v>
      </c>
      <c r="C46" s="18" t="s">
        <v>58</v>
      </c>
      <c r="D46" s="19" t="s">
        <v>0</v>
      </c>
      <c r="E46" s="20">
        <f>+E47</f>
        <v>8286.92</v>
      </c>
      <c r="F46" s="20" t="s">
        <v>0</v>
      </c>
      <c r="G46" s="20" t="s">
        <v>0</v>
      </c>
    </row>
    <row r="47" spans="1:7" ht="38.25" x14ac:dyDescent="0.2">
      <c r="A47" s="21" t="s">
        <v>50</v>
      </c>
      <c r="B47" s="22" t="s">
        <v>41</v>
      </c>
      <c r="C47" s="22" t="s">
        <v>58</v>
      </c>
      <c r="D47" s="22" t="s">
        <v>51</v>
      </c>
      <c r="E47" s="23">
        <v>8286.92</v>
      </c>
      <c r="F47" s="23" t="s">
        <v>0</v>
      </c>
      <c r="G47" s="23" t="s">
        <v>0</v>
      </c>
    </row>
    <row r="48" spans="1:7" ht="51" x14ac:dyDescent="0.2">
      <c r="A48" s="15" t="s">
        <v>59</v>
      </c>
      <c r="B48" s="7" t="s">
        <v>41</v>
      </c>
      <c r="C48" s="7" t="s">
        <v>60</v>
      </c>
      <c r="D48" s="16" t="s">
        <v>0</v>
      </c>
      <c r="E48" s="10">
        <f>+E49+E50</f>
        <v>194940.93</v>
      </c>
      <c r="F48" s="10">
        <v>350000</v>
      </c>
      <c r="G48" s="10">
        <v>350000</v>
      </c>
    </row>
    <row r="49" spans="1:7" ht="25.5" x14ac:dyDescent="0.2">
      <c r="A49" s="21" t="s">
        <v>30</v>
      </c>
      <c r="B49" s="22" t="s">
        <v>41</v>
      </c>
      <c r="C49" s="22" t="s">
        <v>60</v>
      </c>
      <c r="D49" s="22" t="s">
        <v>31</v>
      </c>
      <c r="E49" s="23">
        <f>149940.93-55000</f>
        <v>94940.93</v>
      </c>
      <c r="F49" s="23">
        <v>350000</v>
      </c>
      <c r="G49" s="23">
        <v>350000</v>
      </c>
    </row>
    <row r="50" spans="1:7" ht="38.25" x14ac:dyDescent="0.2">
      <c r="A50" s="21" t="s">
        <v>50</v>
      </c>
      <c r="B50" s="22" t="s">
        <v>41</v>
      </c>
      <c r="C50" s="22" t="s">
        <v>60</v>
      </c>
      <c r="D50" s="22" t="s">
        <v>51</v>
      </c>
      <c r="E50" s="23">
        <v>100000</v>
      </c>
      <c r="F50" s="23" t="s">
        <v>0</v>
      </c>
      <c r="G50" s="23" t="s">
        <v>0</v>
      </c>
    </row>
    <row r="51" spans="1:7" ht="76.5" x14ac:dyDescent="0.2">
      <c r="A51" s="15" t="s">
        <v>61</v>
      </c>
      <c r="B51" s="7" t="s">
        <v>41</v>
      </c>
      <c r="C51" s="7" t="s">
        <v>62</v>
      </c>
      <c r="D51" s="16" t="s">
        <v>0</v>
      </c>
      <c r="E51" s="10">
        <f>+E52+E53</f>
        <v>74850</v>
      </c>
      <c r="F51" s="10">
        <v>100000</v>
      </c>
      <c r="G51" s="10">
        <v>100000</v>
      </c>
    </row>
    <row r="52" spans="1:7" ht="63.75" x14ac:dyDescent="0.2">
      <c r="A52" s="21" t="s">
        <v>28</v>
      </c>
      <c r="B52" s="22" t="s">
        <v>41</v>
      </c>
      <c r="C52" s="22" t="s">
        <v>62</v>
      </c>
      <c r="D52" s="22" t="s">
        <v>29</v>
      </c>
      <c r="E52" s="23">
        <f>50000-25000</f>
        <v>25000</v>
      </c>
      <c r="F52" s="23">
        <v>100000</v>
      </c>
      <c r="G52" s="23">
        <v>100000</v>
      </c>
    </row>
    <row r="53" spans="1:7" ht="25.5" x14ac:dyDescent="0.2">
      <c r="A53" s="21" t="s">
        <v>30</v>
      </c>
      <c r="B53" s="22" t="s">
        <v>41</v>
      </c>
      <c r="C53" s="22" t="s">
        <v>62</v>
      </c>
      <c r="D53" s="22" t="s">
        <v>31</v>
      </c>
      <c r="E53" s="23">
        <f>50000-150</f>
        <v>49850</v>
      </c>
      <c r="F53" s="23" t="s">
        <v>0</v>
      </c>
      <c r="G53" s="23" t="s">
        <v>0</v>
      </c>
    </row>
    <row r="54" spans="1:7" ht="25.5" x14ac:dyDescent="0.2">
      <c r="A54" s="15" t="s">
        <v>63</v>
      </c>
      <c r="B54" s="7" t="s">
        <v>41</v>
      </c>
      <c r="C54" s="7" t="s">
        <v>64</v>
      </c>
      <c r="D54" s="16" t="s">
        <v>0</v>
      </c>
      <c r="E54" s="10">
        <f>+E55</f>
        <v>0</v>
      </c>
      <c r="F54" s="10">
        <v>60000</v>
      </c>
      <c r="G54" s="10">
        <v>60000</v>
      </c>
    </row>
    <row r="55" spans="1:7" ht="25.5" x14ac:dyDescent="0.2">
      <c r="A55" s="21" t="s">
        <v>30</v>
      </c>
      <c r="B55" s="22" t="s">
        <v>41</v>
      </c>
      <c r="C55" s="22" t="s">
        <v>64</v>
      </c>
      <c r="D55" s="22" t="s">
        <v>31</v>
      </c>
      <c r="E55" s="23">
        <v>0</v>
      </c>
      <c r="F55" s="23">
        <v>60000</v>
      </c>
      <c r="G55" s="23">
        <v>60000</v>
      </c>
    </row>
    <row r="56" spans="1:7" ht="15.75" x14ac:dyDescent="0.2">
      <c r="A56" s="15" t="s">
        <v>65</v>
      </c>
      <c r="B56" s="7" t="s">
        <v>41</v>
      </c>
      <c r="C56" s="7" t="s">
        <v>66</v>
      </c>
      <c r="D56" s="16" t="s">
        <v>0</v>
      </c>
      <c r="E56" s="10">
        <f>+E57</f>
        <v>89180</v>
      </c>
      <c r="F56" s="10">
        <v>48000</v>
      </c>
      <c r="G56" s="10">
        <v>48000</v>
      </c>
    </row>
    <row r="57" spans="1:7" ht="15.75" x14ac:dyDescent="0.2">
      <c r="A57" s="17" t="s">
        <v>65</v>
      </c>
      <c r="B57" s="18" t="s">
        <v>41</v>
      </c>
      <c r="C57" s="18" t="s">
        <v>67</v>
      </c>
      <c r="D57" s="19" t="s">
        <v>0</v>
      </c>
      <c r="E57" s="20">
        <f>+E58</f>
        <v>89180</v>
      </c>
      <c r="F57" s="20">
        <v>48000</v>
      </c>
      <c r="G57" s="20">
        <v>48000</v>
      </c>
    </row>
    <row r="58" spans="1:7" ht="38.25" x14ac:dyDescent="0.2">
      <c r="A58" s="21" t="s">
        <v>50</v>
      </c>
      <c r="B58" s="22" t="s">
        <v>41</v>
      </c>
      <c r="C58" s="22" t="s">
        <v>67</v>
      </c>
      <c r="D58" s="22" t="s">
        <v>51</v>
      </c>
      <c r="E58" s="23">
        <v>89180</v>
      </c>
      <c r="F58" s="23">
        <v>48000</v>
      </c>
      <c r="G58" s="23">
        <v>48000</v>
      </c>
    </row>
    <row r="59" spans="1:7" ht="15.75" x14ac:dyDescent="0.2">
      <c r="A59" s="15" t="s">
        <v>68</v>
      </c>
      <c r="B59" s="7" t="s">
        <v>41</v>
      </c>
      <c r="C59" s="7" t="s">
        <v>69</v>
      </c>
      <c r="D59" s="16" t="s">
        <v>0</v>
      </c>
      <c r="E59" s="10">
        <f>+E60</f>
        <v>0</v>
      </c>
      <c r="F59" s="10">
        <v>15000</v>
      </c>
      <c r="G59" s="10">
        <v>15000</v>
      </c>
    </row>
    <row r="60" spans="1:7" ht="15.75" x14ac:dyDescent="0.2">
      <c r="A60" s="17" t="s">
        <v>68</v>
      </c>
      <c r="B60" s="18" t="s">
        <v>41</v>
      </c>
      <c r="C60" s="18" t="s">
        <v>70</v>
      </c>
      <c r="D60" s="19" t="s">
        <v>0</v>
      </c>
      <c r="E60" s="20">
        <f>+E61</f>
        <v>0</v>
      </c>
      <c r="F60" s="20">
        <v>15000</v>
      </c>
      <c r="G60" s="20">
        <v>15000</v>
      </c>
    </row>
    <row r="61" spans="1:7" ht="38.25" x14ac:dyDescent="0.2">
      <c r="A61" s="21" t="s">
        <v>50</v>
      </c>
      <c r="B61" s="22" t="s">
        <v>41</v>
      </c>
      <c r="C61" s="22" t="s">
        <v>70</v>
      </c>
      <c r="D61" s="22" t="s">
        <v>51</v>
      </c>
      <c r="E61" s="23">
        <v>0</v>
      </c>
      <c r="F61" s="23">
        <v>15000</v>
      </c>
      <c r="G61" s="23">
        <v>15000</v>
      </c>
    </row>
    <row r="62" spans="1:7" ht="25.5" x14ac:dyDescent="0.2">
      <c r="A62" s="15" t="s">
        <v>71</v>
      </c>
      <c r="B62" s="7" t="s">
        <v>41</v>
      </c>
      <c r="C62" s="7" t="s">
        <v>72</v>
      </c>
      <c r="D62" s="16" t="s">
        <v>0</v>
      </c>
      <c r="E62" s="10">
        <f>+E63+E65+E67</f>
        <v>6609837.5800000001</v>
      </c>
      <c r="F62" s="10">
        <v>225000</v>
      </c>
      <c r="G62" s="10">
        <v>200000</v>
      </c>
    </row>
    <row r="63" spans="1:7" ht="15.75" x14ac:dyDescent="0.2">
      <c r="A63" s="17" t="s">
        <v>48</v>
      </c>
      <c r="B63" s="18" t="s">
        <v>41</v>
      </c>
      <c r="C63" s="18" t="s">
        <v>73</v>
      </c>
      <c r="D63" s="19" t="s">
        <v>0</v>
      </c>
      <c r="E63" s="20">
        <f>+E64</f>
        <v>142444.44</v>
      </c>
      <c r="F63" s="20" t="s">
        <v>0</v>
      </c>
      <c r="G63" s="20" t="s">
        <v>0</v>
      </c>
    </row>
    <row r="64" spans="1:7" ht="38.25" x14ac:dyDescent="0.2">
      <c r="A64" s="21" t="s">
        <v>50</v>
      </c>
      <c r="B64" s="22" t="s">
        <v>41</v>
      </c>
      <c r="C64" s="22" t="s">
        <v>73</v>
      </c>
      <c r="D64" s="22" t="s">
        <v>51</v>
      </c>
      <c r="E64" s="23">
        <v>142444.44</v>
      </c>
      <c r="F64" s="23" t="s">
        <v>0</v>
      </c>
      <c r="G64" s="23" t="s">
        <v>0</v>
      </c>
    </row>
    <row r="65" spans="1:7" ht="25.5" x14ac:dyDescent="0.2">
      <c r="A65" s="17" t="s">
        <v>71</v>
      </c>
      <c r="B65" s="18" t="s">
        <v>41</v>
      </c>
      <c r="C65" s="18" t="s">
        <v>74</v>
      </c>
      <c r="D65" s="19" t="s">
        <v>0</v>
      </c>
      <c r="E65" s="20">
        <f>+E66</f>
        <v>911837.58</v>
      </c>
      <c r="F65" s="20">
        <v>225000</v>
      </c>
      <c r="G65" s="20">
        <v>200000</v>
      </c>
    </row>
    <row r="66" spans="1:7" ht="38.25" x14ac:dyDescent="0.2">
      <c r="A66" s="21" t="s">
        <v>50</v>
      </c>
      <c r="B66" s="22" t="s">
        <v>41</v>
      </c>
      <c r="C66" s="22" t="s">
        <v>74</v>
      </c>
      <c r="D66" s="22" t="s">
        <v>51</v>
      </c>
      <c r="E66" s="23">
        <v>911837.58</v>
      </c>
      <c r="F66" s="23">
        <v>225000</v>
      </c>
      <c r="G66" s="23">
        <v>200000</v>
      </c>
    </row>
    <row r="67" spans="1:7" ht="25.5" x14ac:dyDescent="0.2">
      <c r="A67" s="17" t="s">
        <v>71</v>
      </c>
      <c r="B67" s="18" t="s">
        <v>41</v>
      </c>
      <c r="C67" s="18" t="s">
        <v>74</v>
      </c>
      <c r="D67" s="19" t="s">
        <v>0</v>
      </c>
      <c r="E67" s="20">
        <f>+E68</f>
        <v>5555555.5599999996</v>
      </c>
      <c r="F67" s="20">
        <v>0</v>
      </c>
      <c r="G67" s="20">
        <v>0</v>
      </c>
    </row>
    <row r="68" spans="1:7" ht="38.25" x14ac:dyDescent="0.2">
      <c r="A68" s="21" t="s">
        <v>50</v>
      </c>
      <c r="B68" s="22" t="s">
        <v>41</v>
      </c>
      <c r="C68" s="24" t="s">
        <v>75</v>
      </c>
      <c r="D68" s="22" t="s">
        <v>51</v>
      </c>
      <c r="E68" s="23">
        <v>5555555.5599999996</v>
      </c>
      <c r="F68" s="23"/>
      <c r="G68" s="23"/>
    </row>
    <row r="69" spans="1:7" ht="51" x14ac:dyDescent="0.2">
      <c r="A69" s="15" t="s">
        <v>76</v>
      </c>
      <c r="B69" s="7" t="s">
        <v>41</v>
      </c>
      <c r="C69" s="7" t="s">
        <v>77</v>
      </c>
      <c r="D69" s="16" t="s">
        <v>0</v>
      </c>
      <c r="E69" s="10">
        <f>+E70</f>
        <v>150000</v>
      </c>
      <c r="F69" s="10">
        <v>166700</v>
      </c>
      <c r="G69" s="10">
        <v>183300</v>
      </c>
    </row>
    <row r="70" spans="1:7" ht="51" x14ac:dyDescent="0.2">
      <c r="A70" s="17" t="s">
        <v>76</v>
      </c>
      <c r="B70" s="18" t="s">
        <v>41</v>
      </c>
      <c r="C70" s="18" t="s">
        <v>78</v>
      </c>
      <c r="D70" s="19" t="s">
        <v>0</v>
      </c>
      <c r="E70" s="20">
        <f>+E71</f>
        <v>150000</v>
      </c>
      <c r="F70" s="20">
        <v>166700</v>
      </c>
      <c r="G70" s="20">
        <v>183300</v>
      </c>
    </row>
    <row r="71" spans="1:7" x14ac:dyDescent="0.2">
      <c r="A71" s="21" t="s">
        <v>79</v>
      </c>
      <c r="B71" s="22" t="s">
        <v>41</v>
      </c>
      <c r="C71" s="22" t="s">
        <v>78</v>
      </c>
      <c r="D71" s="22" t="s">
        <v>80</v>
      </c>
      <c r="E71" s="23">
        <v>150000</v>
      </c>
      <c r="F71" s="23">
        <v>166700</v>
      </c>
      <c r="G71" s="23">
        <v>183300</v>
      </c>
    </row>
    <row r="72" spans="1:7" ht="25.5" x14ac:dyDescent="0.2">
      <c r="A72" s="15" t="s">
        <v>81</v>
      </c>
      <c r="B72" s="7" t="s">
        <v>41</v>
      </c>
      <c r="C72" s="7" t="s">
        <v>82</v>
      </c>
      <c r="D72" s="16" t="s">
        <v>0</v>
      </c>
      <c r="E72" s="10">
        <f>+E73</f>
        <v>340100</v>
      </c>
      <c r="F72" s="10" t="s">
        <v>0</v>
      </c>
      <c r="G72" s="10" t="s">
        <v>0</v>
      </c>
    </row>
    <row r="73" spans="1:7" ht="25.5" x14ac:dyDescent="0.2">
      <c r="A73" s="17" t="s">
        <v>83</v>
      </c>
      <c r="B73" s="18" t="s">
        <v>41</v>
      </c>
      <c r="C73" s="18" t="s">
        <v>84</v>
      </c>
      <c r="D73" s="19" t="s">
        <v>0</v>
      </c>
      <c r="E73" s="20">
        <f>+E74</f>
        <v>340100</v>
      </c>
      <c r="F73" s="20" t="s">
        <v>0</v>
      </c>
      <c r="G73" s="20" t="s">
        <v>0</v>
      </c>
    </row>
    <row r="74" spans="1:7" ht="38.25" x14ac:dyDescent="0.2">
      <c r="A74" s="21" t="s">
        <v>50</v>
      </c>
      <c r="B74" s="22" t="s">
        <v>41</v>
      </c>
      <c r="C74" s="22" t="s">
        <v>84</v>
      </c>
      <c r="D74" s="22" t="s">
        <v>51</v>
      </c>
      <c r="E74" s="23">
        <v>340100</v>
      </c>
      <c r="F74" s="23" t="s">
        <v>0</v>
      </c>
      <c r="G74" s="23" t="s">
        <v>0</v>
      </c>
    </row>
    <row r="75" spans="1:7" ht="25.5" x14ac:dyDescent="0.2">
      <c r="A75" s="15" t="s">
        <v>85</v>
      </c>
      <c r="B75" s="7" t="s">
        <v>41</v>
      </c>
      <c r="C75" s="7" t="s">
        <v>86</v>
      </c>
      <c r="D75" s="16" t="s">
        <v>0</v>
      </c>
      <c r="E75" s="10">
        <f>+E76+E78+E80</f>
        <v>0</v>
      </c>
      <c r="F75" s="10">
        <v>60000</v>
      </c>
      <c r="G75" s="10">
        <v>60000</v>
      </c>
    </row>
    <row r="76" spans="1:7" ht="51" x14ac:dyDescent="0.2">
      <c r="A76" s="15" t="s">
        <v>87</v>
      </c>
      <c r="B76" s="7" t="s">
        <v>41</v>
      </c>
      <c r="C76" s="7" t="s">
        <v>88</v>
      </c>
      <c r="D76" s="16" t="s">
        <v>0</v>
      </c>
      <c r="E76" s="10">
        <f>+E77</f>
        <v>0</v>
      </c>
      <c r="F76" s="10">
        <v>35000</v>
      </c>
      <c r="G76" s="10">
        <v>35000</v>
      </c>
    </row>
    <row r="77" spans="1:7" ht="25.5" x14ac:dyDescent="0.2">
      <c r="A77" s="21" t="s">
        <v>30</v>
      </c>
      <c r="B77" s="22" t="s">
        <v>41</v>
      </c>
      <c r="C77" s="22" t="s">
        <v>88</v>
      </c>
      <c r="D77" s="22" t="s">
        <v>31</v>
      </c>
      <c r="E77" s="23">
        <v>0</v>
      </c>
      <c r="F77" s="23">
        <v>35000</v>
      </c>
      <c r="G77" s="23">
        <v>35000</v>
      </c>
    </row>
    <row r="78" spans="1:7" ht="25.5" x14ac:dyDescent="0.2">
      <c r="A78" s="15" t="s">
        <v>89</v>
      </c>
      <c r="B78" s="7" t="s">
        <v>41</v>
      </c>
      <c r="C78" s="7" t="s">
        <v>90</v>
      </c>
      <c r="D78" s="16" t="s">
        <v>0</v>
      </c>
      <c r="E78" s="10">
        <f>+E79</f>
        <v>0</v>
      </c>
      <c r="F78" s="10">
        <v>15000</v>
      </c>
      <c r="G78" s="10">
        <v>15000</v>
      </c>
    </row>
    <row r="79" spans="1:7" ht="25.5" x14ac:dyDescent="0.2">
      <c r="A79" s="21" t="s">
        <v>30</v>
      </c>
      <c r="B79" s="22" t="s">
        <v>41</v>
      </c>
      <c r="C79" s="22" t="s">
        <v>90</v>
      </c>
      <c r="D79" s="22" t="s">
        <v>31</v>
      </c>
      <c r="E79" s="23"/>
      <c r="F79" s="23">
        <v>15000</v>
      </c>
      <c r="G79" s="23">
        <v>15000</v>
      </c>
    </row>
    <row r="80" spans="1:7" ht="25.5" x14ac:dyDescent="0.2">
      <c r="A80" s="15" t="s">
        <v>91</v>
      </c>
      <c r="B80" s="7" t="s">
        <v>41</v>
      </c>
      <c r="C80" s="7" t="s">
        <v>92</v>
      </c>
      <c r="D80" s="16" t="s">
        <v>0</v>
      </c>
      <c r="E80" s="10">
        <f>+E81</f>
        <v>0</v>
      </c>
      <c r="F80" s="10">
        <v>10000</v>
      </c>
      <c r="G80" s="10">
        <v>10000</v>
      </c>
    </row>
    <row r="81" spans="1:7" ht="25.5" x14ac:dyDescent="0.2">
      <c r="A81" s="21" t="s">
        <v>30</v>
      </c>
      <c r="B81" s="22" t="s">
        <v>41</v>
      </c>
      <c r="C81" s="22" t="s">
        <v>92</v>
      </c>
      <c r="D81" s="22" t="s">
        <v>31</v>
      </c>
      <c r="E81" s="23">
        <v>0</v>
      </c>
      <c r="F81" s="23">
        <v>10000</v>
      </c>
      <c r="G81" s="23">
        <v>10000</v>
      </c>
    </row>
    <row r="82" spans="1:7" ht="38.25" x14ac:dyDescent="0.2">
      <c r="A82" s="15" t="s">
        <v>93</v>
      </c>
      <c r="B82" s="7" t="s">
        <v>41</v>
      </c>
      <c r="C82" s="7" t="s">
        <v>94</v>
      </c>
      <c r="D82" s="16" t="s">
        <v>0</v>
      </c>
      <c r="E82" s="10">
        <f>+E83+E89+E92</f>
        <v>25649523.73</v>
      </c>
      <c r="F82" s="10">
        <v>470000</v>
      </c>
      <c r="G82" s="10">
        <v>200000</v>
      </c>
    </row>
    <row r="83" spans="1:7" ht="51" x14ac:dyDescent="0.2">
      <c r="A83" s="15" t="s">
        <v>95</v>
      </c>
      <c r="B83" s="7" t="s">
        <v>41</v>
      </c>
      <c r="C83" s="7" t="s">
        <v>96</v>
      </c>
      <c r="D83" s="16" t="s">
        <v>0</v>
      </c>
      <c r="E83" s="10">
        <f>+E84+E87</f>
        <v>1289172.8399999999</v>
      </c>
      <c r="F83" s="10">
        <v>470000</v>
      </c>
      <c r="G83" s="10">
        <v>200000</v>
      </c>
    </row>
    <row r="84" spans="1:7" ht="15.75" x14ac:dyDescent="0.2">
      <c r="A84" s="17" t="s">
        <v>48</v>
      </c>
      <c r="B84" s="18" t="s">
        <v>41</v>
      </c>
      <c r="C84" s="18" t="s">
        <v>97</v>
      </c>
      <c r="D84" s="19" t="s">
        <v>0</v>
      </c>
      <c r="E84" s="20">
        <f>+E85+E86</f>
        <v>1153163.1499999999</v>
      </c>
      <c r="F84" s="20">
        <v>470000</v>
      </c>
      <c r="G84" s="20">
        <v>200000</v>
      </c>
    </row>
    <row r="85" spans="1:7" ht="25.5" x14ac:dyDescent="0.2">
      <c r="A85" s="21" t="s">
        <v>30</v>
      </c>
      <c r="B85" s="22" t="s">
        <v>41</v>
      </c>
      <c r="C85" s="22" t="s">
        <v>97</v>
      </c>
      <c r="D85" s="22" t="s">
        <v>31</v>
      </c>
      <c r="E85" s="23">
        <v>0</v>
      </c>
      <c r="F85" s="23" t="s">
        <v>0</v>
      </c>
      <c r="G85" s="23">
        <v>200000</v>
      </c>
    </row>
    <row r="86" spans="1:7" ht="38.25" x14ac:dyDescent="0.2">
      <c r="A86" s="21" t="s">
        <v>50</v>
      </c>
      <c r="B86" s="22" t="s">
        <v>41</v>
      </c>
      <c r="C86" s="22" t="s">
        <v>97</v>
      </c>
      <c r="D86" s="22" t="s">
        <v>51</v>
      </c>
      <c r="E86" s="23">
        <f>1156613.15-3450</f>
        <v>1153163.1499999999</v>
      </c>
      <c r="F86" s="23">
        <v>470000</v>
      </c>
      <c r="G86" s="23" t="s">
        <v>0</v>
      </c>
    </row>
    <row r="87" spans="1:7" ht="51" x14ac:dyDescent="0.2">
      <c r="A87" s="17" t="s">
        <v>95</v>
      </c>
      <c r="B87" s="18" t="s">
        <v>41</v>
      </c>
      <c r="C87" s="18" t="s">
        <v>98</v>
      </c>
      <c r="D87" s="19" t="s">
        <v>0</v>
      </c>
      <c r="E87" s="20">
        <f>+E88</f>
        <v>136009.69</v>
      </c>
      <c r="F87" s="20" t="s">
        <v>0</v>
      </c>
      <c r="G87" s="20" t="s">
        <v>0</v>
      </c>
    </row>
    <row r="88" spans="1:7" ht="38.25" x14ac:dyDescent="0.2">
      <c r="A88" s="21" t="s">
        <v>50</v>
      </c>
      <c r="B88" s="22" t="s">
        <v>41</v>
      </c>
      <c r="C88" s="22" t="s">
        <v>98</v>
      </c>
      <c r="D88" s="22" t="s">
        <v>51</v>
      </c>
      <c r="E88" s="23">
        <v>136009.69</v>
      </c>
      <c r="F88" s="23" t="s">
        <v>0</v>
      </c>
      <c r="G88" s="23" t="s">
        <v>0</v>
      </c>
    </row>
    <row r="89" spans="1:7" ht="51" x14ac:dyDescent="0.2">
      <c r="A89" s="15" t="s">
        <v>99</v>
      </c>
      <c r="B89" s="7" t="s">
        <v>41</v>
      </c>
      <c r="C89" s="7" t="s">
        <v>100</v>
      </c>
      <c r="D89" s="16" t="s">
        <v>0</v>
      </c>
      <c r="E89" s="10">
        <f>+E90</f>
        <v>593751.05000000005</v>
      </c>
      <c r="F89" s="10" t="s">
        <v>0</v>
      </c>
      <c r="G89" s="10" t="s">
        <v>0</v>
      </c>
    </row>
    <row r="90" spans="1:7" ht="15.75" x14ac:dyDescent="0.2">
      <c r="A90" s="17" t="s">
        <v>48</v>
      </c>
      <c r="B90" s="18" t="s">
        <v>41</v>
      </c>
      <c r="C90" s="18" t="s">
        <v>101</v>
      </c>
      <c r="D90" s="19" t="s">
        <v>0</v>
      </c>
      <c r="E90" s="20">
        <f>+E91</f>
        <v>593751.05000000005</v>
      </c>
      <c r="F90" s="20" t="s">
        <v>0</v>
      </c>
      <c r="G90" s="20" t="s">
        <v>0</v>
      </c>
    </row>
    <row r="91" spans="1:7" ht="25.5" x14ac:dyDescent="0.2">
      <c r="A91" s="21" t="s">
        <v>30</v>
      </c>
      <c r="B91" s="22" t="s">
        <v>41</v>
      </c>
      <c r="C91" s="22" t="s">
        <v>101</v>
      </c>
      <c r="D91" s="22" t="s">
        <v>31</v>
      </c>
      <c r="E91" s="23">
        <v>593751.05000000005</v>
      </c>
      <c r="F91" s="23" t="s">
        <v>0</v>
      </c>
      <c r="G91" s="23" t="s">
        <v>0</v>
      </c>
    </row>
    <row r="92" spans="1:7" ht="51" x14ac:dyDescent="0.2">
      <c r="A92" s="15" t="s">
        <v>99</v>
      </c>
      <c r="B92" s="7" t="s">
        <v>41</v>
      </c>
      <c r="C92" s="7" t="s">
        <v>102</v>
      </c>
      <c r="D92" s="16" t="s">
        <v>0</v>
      </c>
      <c r="E92" s="10">
        <f>+E93</f>
        <v>23766599.84</v>
      </c>
      <c r="F92" s="10" t="s">
        <v>0</v>
      </c>
      <c r="G92" s="10" t="s">
        <v>0</v>
      </c>
    </row>
    <row r="93" spans="1:7" ht="51" x14ac:dyDescent="0.2">
      <c r="A93" s="17" t="s">
        <v>99</v>
      </c>
      <c r="B93" s="18" t="s">
        <v>41</v>
      </c>
      <c r="C93" s="18" t="s">
        <v>103</v>
      </c>
      <c r="D93" s="19" t="s">
        <v>0</v>
      </c>
      <c r="E93" s="20">
        <f>+E94</f>
        <v>23766599.84</v>
      </c>
      <c r="F93" s="20" t="s">
        <v>0</v>
      </c>
      <c r="G93" s="20" t="s">
        <v>0</v>
      </c>
    </row>
    <row r="94" spans="1:7" ht="25.5" x14ac:dyDescent="0.2">
      <c r="A94" s="21" t="s">
        <v>104</v>
      </c>
      <c r="B94" s="22" t="s">
        <v>41</v>
      </c>
      <c r="C94" s="22" t="s">
        <v>103</v>
      </c>
      <c r="D94" s="22" t="s">
        <v>105</v>
      </c>
      <c r="E94" s="23">
        <v>23766599.84</v>
      </c>
      <c r="F94" s="23" t="s">
        <v>0</v>
      </c>
      <c r="G94" s="23" t="s">
        <v>0</v>
      </c>
    </row>
    <row r="95" spans="1:7" ht="38.25" x14ac:dyDescent="0.2">
      <c r="A95" s="15" t="s">
        <v>106</v>
      </c>
      <c r="B95" s="7" t="s">
        <v>41</v>
      </c>
      <c r="C95" s="7" t="s">
        <v>107</v>
      </c>
      <c r="D95" s="16" t="s">
        <v>0</v>
      </c>
      <c r="E95" s="10">
        <f>+E96+E112</f>
        <v>812177.3</v>
      </c>
      <c r="F95" s="10">
        <v>881000</v>
      </c>
      <c r="G95" s="10">
        <v>881000</v>
      </c>
    </row>
    <row r="96" spans="1:7" ht="25.5" x14ac:dyDescent="0.2">
      <c r="A96" s="15" t="s">
        <v>108</v>
      </c>
      <c r="B96" s="7" t="s">
        <v>41</v>
      </c>
      <c r="C96" s="7" t="s">
        <v>109</v>
      </c>
      <c r="D96" s="16" t="s">
        <v>0</v>
      </c>
      <c r="E96" s="10">
        <f>+E97+E100+E102+E104+E106+E109</f>
        <v>663361.30000000005</v>
      </c>
      <c r="F96" s="10">
        <v>881000</v>
      </c>
      <c r="G96" s="10">
        <v>881000</v>
      </c>
    </row>
    <row r="97" spans="1:7" ht="25.5" x14ac:dyDescent="0.2">
      <c r="A97" s="15" t="s">
        <v>110</v>
      </c>
      <c r="B97" s="7" t="s">
        <v>41</v>
      </c>
      <c r="C97" s="7" t="s">
        <v>111</v>
      </c>
      <c r="D97" s="16" t="s">
        <v>0</v>
      </c>
      <c r="E97" s="10">
        <f>+E98+E99</f>
        <v>174000</v>
      </c>
      <c r="F97" s="10">
        <v>250000</v>
      </c>
      <c r="G97" s="10">
        <v>250000</v>
      </c>
    </row>
    <row r="98" spans="1:7" ht="25.5" x14ac:dyDescent="0.2">
      <c r="A98" s="21" t="s">
        <v>30</v>
      </c>
      <c r="B98" s="22" t="s">
        <v>41</v>
      </c>
      <c r="C98" s="22" t="s">
        <v>111</v>
      </c>
      <c r="D98" s="22" t="s">
        <v>31</v>
      </c>
      <c r="E98" s="23">
        <f>129000-6000</f>
        <v>123000</v>
      </c>
      <c r="F98" s="23">
        <v>250000</v>
      </c>
      <c r="G98" s="23">
        <v>250000</v>
      </c>
    </row>
    <row r="99" spans="1:7" ht="38.25" x14ac:dyDescent="0.2">
      <c r="A99" s="21" t="s">
        <v>50</v>
      </c>
      <c r="B99" s="22" t="s">
        <v>41</v>
      </c>
      <c r="C99" s="22" t="s">
        <v>111</v>
      </c>
      <c r="D99" s="22" t="s">
        <v>51</v>
      </c>
      <c r="E99" s="23">
        <v>51000</v>
      </c>
      <c r="F99" s="23" t="s">
        <v>0</v>
      </c>
      <c r="G99" s="23" t="s">
        <v>0</v>
      </c>
    </row>
    <row r="100" spans="1:7" ht="25.5" x14ac:dyDescent="0.2">
      <c r="A100" s="15" t="s">
        <v>112</v>
      </c>
      <c r="B100" s="7" t="s">
        <v>41</v>
      </c>
      <c r="C100" s="7" t="s">
        <v>113</v>
      </c>
      <c r="D100" s="16" t="s">
        <v>0</v>
      </c>
      <c r="E100" s="10">
        <f>+E101</f>
        <v>0</v>
      </c>
      <c r="F100" s="10">
        <v>10000</v>
      </c>
      <c r="G100" s="10">
        <v>10000</v>
      </c>
    </row>
    <row r="101" spans="1:7" ht="63.75" x14ac:dyDescent="0.2">
      <c r="A101" s="21" t="s">
        <v>28</v>
      </c>
      <c r="B101" s="22" t="s">
        <v>41</v>
      </c>
      <c r="C101" s="22" t="s">
        <v>113</v>
      </c>
      <c r="D101" s="22" t="s">
        <v>29</v>
      </c>
      <c r="E101" s="23">
        <v>0</v>
      </c>
      <c r="F101" s="23">
        <v>10000</v>
      </c>
      <c r="G101" s="23">
        <v>10000</v>
      </c>
    </row>
    <row r="102" spans="1:7" ht="25.5" x14ac:dyDescent="0.2">
      <c r="A102" s="15" t="s">
        <v>114</v>
      </c>
      <c r="B102" s="7" t="s">
        <v>41</v>
      </c>
      <c r="C102" s="7" t="s">
        <v>115</v>
      </c>
      <c r="D102" s="16" t="s">
        <v>0</v>
      </c>
      <c r="E102" s="10">
        <f>+E103</f>
        <v>37500</v>
      </c>
      <c r="F102" s="10">
        <v>50000</v>
      </c>
      <c r="G102" s="10">
        <v>50000</v>
      </c>
    </row>
    <row r="103" spans="1:7" ht="38.25" x14ac:dyDescent="0.2">
      <c r="A103" s="21" t="s">
        <v>50</v>
      </c>
      <c r="B103" s="22" t="s">
        <v>41</v>
      </c>
      <c r="C103" s="22" t="s">
        <v>115</v>
      </c>
      <c r="D103" s="22" t="s">
        <v>51</v>
      </c>
      <c r="E103" s="23">
        <v>37500</v>
      </c>
      <c r="F103" s="23">
        <v>50000</v>
      </c>
      <c r="G103" s="23">
        <v>50000</v>
      </c>
    </row>
    <row r="104" spans="1:7" ht="51" x14ac:dyDescent="0.2">
      <c r="A104" s="15" t="s">
        <v>116</v>
      </c>
      <c r="B104" s="7" t="s">
        <v>41</v>
      </c>
      <c r="C104" s="7" t="s">
        <v>117</v>
      </c>
      <c r="D104" s="16" t="s">
        <v>0</v>
      </c>
      <c r="E104" s="10">
        <f>+E105</f>
        <v>0</v>
      </c>
      <c r="F104" s="10">
        <v>15000</v>
      </c>
      <c r="G104" s="10">
        <v>15000</v>
      </c>
    </row>
    <row r="105" spans="1:7" ht="25.5" x14ac:dyDescent="0.2">
      <c r="A105" s="21" t="s">
        <v>30</v>
      </c>
      <c r="B105" s="22" t="s">
        <v>41</v>
      </c>
      <c r="C105" s="22" t="s">
        <v>117</v>
      </c>
      <c r="D105" s="22" t="s">
        <v>31</v>
      </c>
      <c r="E105" s="23">
        <f>5000-5000</f>
        <v>0</v>
      </c>
      <c r="F105" s="23">
        <v>15000</v>
      </c>
      <c r="G105" s="23">
        <v>15000</v>
      </c>
    </row>
    <row r="106" spans="1:7" ht="38.25" x14ac:dyDescent="0.2">
      <c r="A106" s="15" t="s">
        <v>118</v>
      </c>
      <c r="B106" s="7" t="s">
        <v>41</v>
      </c>
      <c r="C106" s="7" t="s">
        <v>119</v>
      </c>
      <c r="D106" s="16" t="s">
        <v>0</v>
      </c>
      <c r="E106" s="10">
        <f>+E107+E108</f>
        <v>445861.3</v>
      </c>
      <c r="F106" s="10">
        <v>500000</v>
      </c>
      <c r="G106" s="10">
        <v>500000</v>
      </c>
    </row>
    <row r="107" spans="1:7" ht="63.75" x14ac:dyDescent="0.2">
      <c r="A107" s="21" t="s">
        <v>28</v>
      </c>
      <c r="B107" s="22" t="s">
        <v>41</v>
      </c>
      <c r="C107" s="22" t="s">
        <v>119</v>
      </c>
      <c r="D107" s="22" t="s">
        <v>29</v>
      </c>
      <c r="E107" s="23">
        <f>461184-18822.7</f>
        <v>442361.3</v>
      </c>
      <c r="F107" s="23">
        <v>500000</v>
      </c>
      <c r="G107" s="23">
        <v>500000</v>
      </c>
    </row>
    <row r="108" spans="1:7" ht="25.5" x14ac:dyDescent="0.2">
      <c r="A108" s="21" t="s">
        <v>30</v>
      </c>
      <c r="B108" s="22" t="s">
        <v>41</v>
      </c>
      <c r="C108" s="22" t="s">
        <v>119</v>
      </c>
      <c r="D108" s="22" t="s">
        <v>31</v>
      </c>
      <c r="E108" s="23">
        <f>10000-6500</f>
        <v>3500</v>
      </c>
      <c r="F108" s="23" t="s">
        <v>0</v>
      </c>
      <c r="G108" s="23" t="s">
        <v>0</v>
      </c>
    </row>
    <row r="109" spans="1:7" ht="51" x14ac:dyDescent="0.2">
      <c r="A109" s="15" t="s">
        <v>120</v>
      </c>
      <c r="B109" s="7" t="s">
        <v>41</v>
      </c>
      <c r="C109" s="7" t="s">
        <v>121</v>
      </c>
      <c r="D109" s="16" t="s">
        <v>0</v>
      </c>
      <c r="E109" s="10">
        <f>+E110+E111</f>
        <v>6000</v>
      </c>
      <c r="F109" s="10">
        <v>56000</v>
      </c>
      <c r="G109" s="10">
        <v>56000</v>
      </c>
    </row>
    <row r="110" spans="1:7" ht="25.5" x14ac:dyDescent="0.2">
      <c r="A110" s="21" t="s">
        <v>30</v>
      </c>
      <c r="B110" s="22" t="s">
        <v>41</v>
      </c>
      <c r="C110" s="22" t="s">
        <v>121</v>
      </c>
      <c r="D110" s="22" t="s">
        <v>31</v>
      </c>
      <c r="E110" s="23">
        <v>6000</v>
      </c>
      <c r="F110" s="23" t="s">
        <v>0</v>
      </c>
      <c r="G110" s="23" t="s">
        <v>0</v>
      </c>
    </row>
    <row r="111" spans="1:7" ht="38.25" x14ac:dyDescent="0.2">
      <c r="A111" s="21" t="s">
        <v>50</v>
      </c>
      <c r="B111" s="22" t="s">
        <v>41</v>
      </c>
      <c r="C111" s="22" t="s">
        <v>121</v>
      </c>
      <c r="D111" s="22" t="s">
        <v>51</v>
      </c>
      <c r="E111" s="23">
        <v>0</v>
      </c>
      <c r="F111" s="23">
        <v>56000</v>
      </c>
      <c r="G111" s="23">
        <v>56000</v>
      </c>
    </row>
    <row r="112" spans="1:7" ht="51" x14ac:dyDescent="0.2">
      <c r="A112" s="15" t="s">
        <v>122</v>
      </c>
      <c r="B112" s="7" t="s">
        <v>41</v>
      </c>
      <c r="C112" s="7" t="s">
        <v>123</v>
      </c>
      <c r="D112" s="16" t="s">
        <v>0</v>
      </c>
      <c r="E112" s="10">
        <f>+E113</f>
        <v>148816</v>
      </c>
      <c r="F112" s="10" t="s">
        <v>0</v>
      </c>
      <c r="G112" s="10" t="s">
        <v>0</v>
      </c>
    </row>
    <row r="113" spans="1:7" ht="38.25" x14ac:dyDescent="0.2">
      <c r="A113" s="15" t="s">
        <v>124</v>
      </c>
      <c r="B113" s="7" t="s">
        <v>41</v>
      </c>
      <c r="C113" s="7" t="s">
        <v>125</v>
      </c>
      <c r="D113" s="16" t="s">
        <v>0</v>
      </c>
      <c r="E113" s="10">
        <f>+E114</f>
        <v>148816</v>
      </c>
      <c r="F113" s="10" t="s">
        <v>0</v>
      </c>
      <c r="G113" s="10" t="s">
        <v>0</v>
      </c>
    </row>
    <row r="114" spans="1:7" ht="25.5" x14ac:dyDescent="0.2">
      <c r="A114" s="21" t="s">
        <v>30</v>
      </c>
      <c r="B114" s="22" t="s">
        <v>41</v>
      </c>
      <c r="C114" s="22" t="s">
        <v>125</v>
      </c>
      <c r="D114" s="22" t="s">
        <v>31</v>
      </c>
      <c r="E114" s="23">
        <v>148816</v>
      </c>
      <c r="F114" s="23" t="s">
        <v>0</v>
      </c>
      <c r="G114" s="23" t="s">
        <v>0</v>
      </c>
    </row>
    <row r="115" spans="1:7" ht="38.25" x14ac:dyDescent="0.2">
      <c r="A115" s="15" t="s">
        <v>126</v>
      </c>
      <c r="B115" s="7" t="s">
        <v>41</v>
      </c>
      <c r="C115" s="7" t="s">
        <v>127</v>
      </c>
      <c r="D115" s="16" t="s">
        <v>0</v>
      </c>
      <c r="E115" s="10">
        <f>+E116+E145+E154+E157</f>
        <v>3021034.41</v>
      </c>
      <c r="F115" s="10">
        <v>5124342.84</v>
      </c>
      <c r="G115" s="10">
        <v>4967092.84</v>
      </c>
    </row>
    <row r="116" spans="1:7" ht="38.25" x14ac:dyDescent="0.2">
      <c r="A116" s="15" t="s">
        <v>128</v>
      </c>
      <c r="B116" s="7" t="s">
        <v>41</v>
      </c>
      <c r="C116" s="7" t="s">
        <v>129</v>
      </c>
      <c r="D116" s="16" t="s">
        <v>0</v>
      </c>
      <c r="E116" s="10">
        <f>+E117+E120+E122+E124+E126+E128+E130+E133+E135+E137+E139+E141+E143</f>
        <v>936655.09000000008</v>
      </c>
      <c r="F116" s="10">
        <v>3413500</v>
      </c>
      <c r="G116" s="10">
        <v>3413500</v>
      </c>
    </row>
    <row r="117" spans="1:7" ht="38.25" x14ac:dyDescent="0.2">
      <c r="A117" s="15" t="s">
        <v>130</v>
      </c>
      <c r="B117" s="7" t="s">
        <v>41</v>
      </c>
      <c r="C117" s="7" t="s">
        <v>131</v>
      </c>
      <c r="D117" s="16" t="s">
        <v>0</v>
      </c>
      <c r="E117" s="10">
        <f>+E118+E119</f>
        <v>41790</v>
      </c>
      <c r="F117" s="10">
        <v>68500</v>
      </c>
      <c r="G117" s="10">
        <v>68500</v>
      </c>
    </row>
    <row r="118" spans="1:7" ht="63.75" x14ac:dyDescent="0.2">
      <c r="A118" s="21" t="s">
        <v>28</v>
      </c>
      <c r="B118" s="22" t="s">
        <v>41</v>
      </c>
      <c r="C118" s="22" t="s">
        <v>131</v>
      </c>
      <c r="D118" s="22" t="s">
        <v>29</v>
      </c>
      <c r="E118" s="23">
        <f>68500-26710</f>
        <v>41790</v>
      </c>
      <c r="F118" s="23" t="s">
        <v>0</v>
      </c>
      <c r="G118" s="23" t="s">
        <v>0</v>
      </c>
    </row>
    <row r="119" spans="1:7" ht="25.5" x14ac:dyDescent="0.2">
      <c r="A119" s="21" t="s">
        <v>30</v>
      </c>
      <c r="B119" s="22" t="s">
        <v>41</v>
      </c>
      <c r="C119" s="22" t="s">
        <v>131</v>
      </c>
      <c r="D119" s="22" t="s">
        <v>31</v>
      </c>
      <c r="E119" s="23">
        <v>0</v>
      </c>
      <c r="F119" s="23">
        <v>68500</v>
      </c>
      <c r="G119" s="23">
        <v>68500</v>
      </c>
    </row>
    <row r="120" spans="1:7" ht="51" x14ac:dyDescent="0.2">
      <c r="A120" s="15" t="s">
        <v>132</v>
      </c>
      <c r="B120" s="7" t="s">
        <v>41</v>
      </c>
      <c r="C120" s="7" t="s">
        <v>133</v>
      </c>
      <c r="D120" s="16" t="s">
        <v>0</v>
      </c>
      <c r="E120" s="10">
        <f>+E121</f>
        <v>0</v>
      </c>
      <c r="F120" s="10">
        <v>12500</v>
      </c>
      <c r="G120" s="10">
        <v>12500</v>
      </c>
    </row>
    <row r="121" spans="1:7" ht="25.5" x14ac:dyDescent="0.2">
      <c r="A121" s="21" t="s">
        <v>30</v>
      </c>
      <c r="B121" s="22" t="s">
        <v>41</v>
      </c>
      <c r="C121" s="22" t="s">
        <v>133</v>
      </c>
      <c r="D121" s="22" t="s">
        <v>31</v>
      </c>
      <c r="E121" s="23">
        <v>0</v>
      </c>
      <c r="F121" s="23">
        <v>12500</v>
      </c>
      <c r="G121" s="23">
        <v>12500</v>
      </c>
    </row>
    <row r="122" spans="1:7" ht="51" x14ac:dyDescent="0.2">
      <c r="A122" s="15" t="s">
        <v>134</v>
      </c>
      <c r="B122" s="7" t="s">
        <v>41</v>
      </c>
      <c r="C122" s="7" t="s">
        <v>135</v>
      </c>
      <c r="D122" s="16" t="s">
        <v>0</v>
      </c>
      <c r="E122" s="10">
        <f>+E123</f>
        <v>30000</v>
      </c>
      <c r="F122" s="10">
        <v>30000</v>
      </c>
      <c r="G122" s="10">
        <v>30000</v>
      </c>
    </row>
    <row r="123" spans="1:7" ht="63.75" x14ac:dyDescent="0.2">
      <c r="A123" s="21" t="s">
        <v>28</v>
      </c>
      <c r="B123" s="22" t="s">
        <v>41</v>
      </c>
      <c r="C123" s="22" t="s">
        <v>135</v>
      </c>
      <c r="D123" s="22" t="s">
        <v>29</v>
      </c>
      <c r="E123" s="23">
        <v>30000</v>
      </c>
      <c r="F123" s="23">
        <v>30000</v>
      </c>
      <c r="G123" s="23">
        <v>30000</v>
      </c>
    </row>
    <row r="124" spans="1:7" ht="63.75" x14ac:dyDescent="0.2">
      <c r="A124" s="15" t="s">
        <v>136</v>
      </c>
      <c r="B124" s="7" t="s">
        <v>41</v>
      </c>
      <c r="C124" s="7" t="s">
        <v>137</v>
      </c>
      <c r="D124" s="16" t="s">
        <v>0</v>
      </c>
      <c r="E124" s="10">
        <f>+E125</f>
        <v>0</v>
      </c>
      <c r="F124" s="10">
        <v>12000</v>
      </c>
      <c r="G124" s="10">
        <v>12000</v>
      </c>
    </row>
    <row r="125" spans="1:7" ht="25.5" x14ac:dyDescent="0.2">
      <c r="A125" s="21" t="s">
        <v>30</v>
      </c>
      <c r="B125" s="22" t="s">
        <v>41</v>
      </c>
      <c r="C125" s="22" t="s">
        <v>137</v>
      </c>
      <c r="D125" s="22" t="s">
        <v>31</v>
      </c>
      <c r="E125" s="23">
        <v>0</v>
      </c>
      <c r="F125" s="23">
        <v>12000</v>
      </c>
      <c r="G125" s="23">
        <v>12000</v>
      </c>
    </row>
    <row r="126" spans="1:7" ht="25.5" x14ac:dyDescent="0.2">
      <c r="A126" s="15" t="s">
        <v>138</v>
      </c>
      <c r="B126" s="7" t="s">
        <v>41</v>
      </c>
      <c r="C126" s="7" t="s">
        <v>139</v>
      </c>
      <c r="D126" s="16" t="s">
        <v>0</v>
      </c>
      <c r="E126" s="10">
        <f>+E127</f>
        <v>0</v>
      </c>
      <c r="F126" s="10">
        <v>50000</v>
      </c>
      <c r="G126" s="10">
        <v>50000</v>
      </c>
    </row>
    <row r="127" spans="1:7" ht="25.5" x14ac:dyDescent="0.2">
      <c r="A127" s="21" t="s">
        <v>30</v>
      </c>
      <c r="B127" s="22" t="s">
        <v>41</v>
      </c>
      <c r="C127" s="22" t="s">
        <v>139</v>
      </c>
      <c r="D127" s="22" t="s">
        <v>31</v>
      </c>
      <c r="E127" s="23">
        <v>0</v>
      </c>
      <c r="F127" s="23">
        <v>50000</v>
      </c>
      <c r="G127" s="23">
        <v>50000</v>
      </c>
    </row>
    <row r="128" spans="1:7" ht="38.25" x14ac:dyDescent="0.2">
      <c r="A128" s="15" t="s">
        <v>140</v>
      </c>
      <c r="B128" s="7" t="s">
        <v>41</v>
      </c>
      <c r="C128" s="7" t="s">
        <v>141</v>
      </c>
      <c r="D128" s="16" t="s">
        <v>0</v>
      </c>
      <c r="E128" s="10">
        <f>+E129</f>
        <v>4590</v>
      </c>
      <c r="F128" s="10">
        <v>10000</v>
      </c>
      <c r="G128" s="10">
        <v>10000</v>
      </c>
    </row>
    <row r="129" spans="1:7" ht="25.5" x14ac:dyDescent="0.2">
      <c r="A129" s="21" t="s">
        <v>30</v>
      </c>
      <c r="B129" s="22" t="s">
        <v>41</v>
      </c>
      <c r="C129" s="22" t="s">
        <v>141</v>
      </c>
      <c r="D129" s="22" t="s">
        <v>31</v>
      </c>
      <c r="E129" s="23">
        <f>9586.65-4996.65</f>
        <v>4590</v>
      </c>
      <c r="F129" s="23">
        <v>10000</v>
      </c>
      <c r="G129" s="23">
        <v>10000</v>
      </c>
    </row>
    <row r="130" spans="1:7" ht="38.25" x14ac:dyDescent="0.2">
      <c r="A130" s="15" t="s">
        <v>142</v>
      </c>
      <c r="B130" s="7" t="s">
        <v>41</v>
      </c>
      <c r="C130" s="7" t="s">
        <v>143</v>
      </c>
      <c r="D130" s="16" t="s">
        <v>0</v>
      </c>
      <c r="E130" s="10">
        <f>+E131+E132</f>
        <v>49866.67</v>
      </c>
      <c r="F130" s="10">
        <v>30000</v>
      </c>
      <c r="G130" s="10">
        <v>30000</v>
      </c>
    </row>
    <row r="131" spans="1:7" ht="63.75" x14ac:dyDescent="0.2">
      <c r="A131" s="21" t="s">
        <v>28</v>
      </c>
      <c r="B131" s="22" t="s">
        <v>41</v>
      </c>
      <c r="C131" s="22" t="s">
        <v>143</v>
      </c>
      <c r="D131" s="22" t="s">
        <v>29</v>
      </c>
      <c r="E131" s="23">
        <f>27400-27400</f>
        <v>0</v>
      </c>
      <c r="F131" s="23">
        <v>30000</v>
      </c>
      <c r="G131" s="23">
        <v>30000</v>
      </c>
    </row>
    <row r="132" spans="1:7" ht="25.5" x14ac:dyDescent="0.2">
      <c r="A132" s="21" t="s">
        <v>30</v>
      </c>
      <c r="B132" s="22" t="s">
        <v>41</v>
      </c>
      <c r="C132" s="22" t="s">
        <v>143</v>
      </c>
      <c r="D132" s="22" t="s">
        <v>31</v>
      </c>
      <c r="E132" s="23">
        <v>49866.67</v>
      </c>
      <c r="F132" s="23" t="s">
        <v>0</v>
      </c>
      <c r="G132" s="23" t="s">
        <v>0</v>
      </c>
    </row>
    <row r="133" spans="1:7" ht="25.5" x14ac:dyDescent="0.2">
      <c r="A133" s="15" t="s">
        <v>144</v>
      </c>
      <c r="B133" s="7" t="s">
        <v>41</v>
      </c>
      <c r="C133" s="7" t="s">
        <v>145</v>
      </c>
      <c r="D133" s="16" t="s">
        <v>0</v>
      </c>
      <c r="E133" s="10">
        <f>+E134</f>
        <v>301067.74</v>
      </c>
      <c r="F133" s="10">
        <v>943000</v>
      </c>
      <c r="G133" s="10">
        <v>943000</v>
      </c>
    </row>
    <row r="134" spans="1:7" ht="25.5" x14ac:dyDescent="0.2">
      <c r="A134" s="21" t="s">
        <v>30</v>
      </c>
      <c r="B134" s="22" t="s">
        <v>41</v>
      </c>
      <c r="C134" s="22" t="s">
        <v>145</v>
      </c>
      <c r="D134" s="22" t="s">
        <v>31</v>
      </c>
      <c r="E134" s="23">
        <f>436448-135380.26</f>
        <v>301067.74</v>
      </c>
      <c r="F134" s="23">
        <v>943000</v>
      </c>
      <c r="G134" s="23">
        <v>943000</v>
      </c>
    </row>
    <row r="135" spans="1:7" ht="76.5" x14ac:dyDescent="0.2">
      <c r="A135" s="15" t="s">
        <v>146</v>
      </c>
      <c r="B135" s="7" t="s">
        <v>41</v>
      </c>
      <c r="C135" s="7" t="s">
        <v>147</v>
      </c>
      <c r="D135" s="16" t="s">
        <v>0</v>
      </c>
      <c r="E135" s="10">
        <f>+E136</f>
        <v>0</v>
      </c>
      <c r="F135" s="10">
        <v>90000</v>
      </c>
      <c r="G135" s="10">
        <v>90000</v>
      </c>
    </row>
    <row r="136" spans="1:7" ht="25.5" x14ac:dyDescent="0.2">
      <c r="A136" s="21" t="s">
        <v>30</v>
      </c>
      <c r="B136" s="22" t="s">
        <v>41</v>
      </c>
      <c r="C136" s="22" t="s">
        <v>147</v>
      </c>
      <c r="D136" s="22" t="s">
        <v>31</v>
      </c>
      <c r="E136" s="23">
        <f>60000-60000</f>
        <v>0</v>
      </c>
      <c r="F136" s="23">
        <v>90000</v>
      </c>
      <c r="G136" s="23">
        <v>90000</v>
      </c>
    </row>
    <row r="137" spans="1:7" ht="25.5" x14ac:dyDescent="0.2">
      <c r="A137" s="15" t="s">
        <v>148</v>
      </c>
      <c r="B137" s="7" t="s">
        <v>41</v>
      </c>
      <c r="C137" s="7" t="s">
        <v>149</v>
      </c>
      <c r="D137" s="16" t="s">
        <v>0</v>
      </c>
      <c r="E137" s="10">
        <f>+E138</f>
        <v>225459.09</v>
      </c>
      <c r="F137" s="10">
        <v>660000</v>
      </c>
      <c r="G137" s="10">
        <v>660000</v>
      </c>
    </row>
    <row r="138" spans="1:7" ht="25.5" x14ac:dyDescent="0.2">
      <c r="A138" s="21" t="s">
        <v>30</v>
      </c>
      <c r="B138" s="22" t="s">
        <v>41</v>
      </c>
      <c r="C138" s="22" t="s">
        <v>149</v>
      </c>
      <c r="D138" s="22" t="s">
        <v>31</v>
      </c>
      <c r="E138" s="23">
        <f>236107.09-10648</f>
        <v>225459.09</v>
      </c>
      <c r="F138" s="23">
        <v>660000</v>
      </c>
      <c r="G138" s="23">
        <v>660000</v>
      </c>
    </row>
    <row r="139" spans="1:7" ht="15.75" x14ac:dyDescent="0.2">
      <c r="A139" s="15" t="s">
        <v>150</v>
      </c>
      <c r="B139" s="7" t="s">
        <v>41</v>
      </c>
      <c r="C139" s="7" t="s">
        <v>151</v>
      </c>
      <c r="D139" s="16" t="s">
        <v>0</v>
      </c>
      <c r="E139" s="10">
        <f>+E140</f>
        <v>0</v>
      </c>
      <c r="F139" s="10">
        <v>500000</v>
      </c>
      <c r="G139" s="10">
        <v>500000</v>
      </c>
    </row>
    <row r="140" spans="1:7" ht="25.5" x14ac:dyDescent="0.2">
      <c r="A140" s="21" t="s">
        <v>30</v>
      </c>
      <c r="B140" s="22" t="s">
        <v>41</v>
      </c>
      <c r="C140" s="22" t="s">
        <v>151</v>
      </c>
      <c r="D140" s="22" t="s">
        <v>31</v>
      </c>
      <c r="E140" s="23">
        <v>0</v>
      </c>
      <c r="F140" s="23">
        <v>500000</v>
      </c>
      <c r="G140" s="23">
        <v>500000</v>
      </c>
    </row>
    <row r="141" spans="1:7" ht="15.75" x14ac:dyDescent="0.2">
      <c r="A141" s="15" t="s">
        <v>152</v>
      </c>
      <c r="B141" s="7" t="s">
        <v>41</v>
      </c>
      <c r="C141" s="7" t="s">
        <v>153</v>
      </c>
      <c r="D141" s="16" t="s">
        <v>0</v>
      </c>
      <c r="E141" s="10">
        <f>+E142</f>
        <v>7300</v>
      </c>
      <c r="F141" s="10">
        <v>7500</v>
      </c>
      <c r="G141" s="10">
        <v>7500</v>
      </c>
    </row>
    <row r="142" spans="1:7" ht="25.5" x14ac:dyDescent="0.2">
      <c r="A142" s="21" t="s">
        <v>30</v>
      </c>
      <c r="B142" s="22" t="s">
        <v>41</v>
      </c>
      <c r="C142" s="22" t="s">
        <v>153</v>
      </c>
      <c r="D142" s="22" t="s">
        <v>31</v>
      </c>
      <c r="E142" s="23">
        <v>7300</v>
      </c>
      <c r="F142" s="23">
        <v>7500</v>
      </c>
      <c r="G142" s="23">
        <v>7500</v>
      </c>
    </row>
    <row r="143" spans="1:7" ht="25.5" x14ac:dyDescent="0.2">
      <c r="A143" s="15" t="s">
        <v>154</v>
      </c>
      <c r="B143" s="7" t="s">
        <v>41</v>
      </c>
      <c r="C143" s="7" t="s">
        <v>155</v>
      </c>
      <c r="D143" s="16" t="s">
        <v>0</v>
      </c>
      <c r="E143" s="10">
        <f>+E144</f>
        <v>276581.59000000003</v>
      </c>
      <c r="F143" s="10">
        <v>1000000</v>
      </c>
      <c r="G143" s="10">
        <v>1000000</v>
      </c>
    </row>
    <row r="144" spans="1:7" ht="25.5" x14ac:dyDescent="0.2">
      <c r="A144" s="21" t="s">
        <v>30</v>
      </c>
      <c r="B144" s="22" t="s">
        <v>41</v>
      </c>
      <c r="C144" s="22" t="s">
        <v>155</v>
      </c>
      <c r="D144" s="22" t="s">
        <v>31</v>
      </c>
      <c r="E144" s="23">
        <v>276581.59000000003</v>
      </c>
      <c r="F144" s="23">
        <v>1000000</v>
      </c>
      <c r="G144" s="23">
        <v>1000000</v>
      </c>
    </row>
    <row r="145" spans="1:7" ht="25.5" x14ac:dyDescent="0.2">
      <c r="A145" s="15" t="s">
        <v>156</v>
      </c>
      <c r="B145" s="7" t="s">
        <v>41</v>
      </c>
      <c r="C145" s="7" t="s">
        <v>157</v>
      </c>
      <c r="D145" s="16" t="s">
        <v>0</v>
      </c>
      <c r="E145" s="10">
        <f>+E146+E151</f>
        <v>1237115.52</v>
      </c>
      <c r="F145" s="10">
        <v>934809.36</v>
      </c>
      <c r="G145" s="10">
        <v>854809.36</v>
      </c>
    </row>
    <row r="146" spans="1:7" ht="38.25" x14ac:dyDescent="0.2">
      <c r="A146" s="15" t="s">
        <v>158</v>
      </c>
      <c r="B146" s="7" t="s">
        <v>41</v>
      </c>
      <c r="C146" s="7" t="s">
        <v>159</v>
      </c>
      <c r="D146" s="16" t="s">
        <v>0</v>
      </c>
      <c r="E146" s="10">
        <f>+E147+E149</f>
        <v>189170.65999999997</v>
      </c>
      <c r="F146" s="10">
        <v>80000</v>
      </c>
      <c r="G146" s="10" t="s">
        <v>0</v>
      </c>
    </row>
    <row r="147" spans="1:7" ht="15.75" x14ac:dyDescent="0.2">
      <c r="A147" s="17" t="s">
        <v>48</v>
      </c>
      <c r="B147" s="18" t="s">
        <v>41</v>
      </c>
      <c r="C147" s="18" t="s">
        <v>160</v>
      </c>
      <c r="D147" s="19" t="s">
        <v>0</v>
      </c>
      <c r="E147" s="20">
        <f>+E148</f>
        <v>179207.33</v>
      </c>
      <c r="F147" s="20">
        <v>80000</v>
      </c>
      <c r="G147" s="20" t="s">
        <v>0</v>
      </c>
    </row>
    <row r="148" spans="1:7" ht="38.25" x14ac:dyDescent="0.2">
      <c r="A148" s="21" t="s">
        <v>50</v>
      </c>
      <c r="B148" s="22" t="s">
        <v>41</v>
      </c>
      <c r="C148" s="22" t="s">
        <v>160</v>
      </c>
      <c r="D148" s="22" t="s">
        <v>51</v>
      </c>
      <c r="E148" s="23">
        <f>180407.33-1200</f>
        <v>179207.33</v>
      </c>
      <c r="F148" s="23">
        <v>80000</v>
      </c>
      <c r="G148" s="23" t="s">
        <v>0</v>
      </c>
    </row>
    <row r="149" spans="1:7" ht="38.25" x14ac:dyDescent="0.2">
      <c r="A149" s="17" t="s">
        <v>158</v>
      </c>
      <c r="B149" s="18" t="s">
        <v>41</v>
      </c>
      <c r="C149" s="18" t="s">
        <v>161</v>
      </c>
      <c r="D149" s="19" t="s">
        <v>0</v>
      </c>
      <c r="E149" s="20">
        <f>+E150</f>
        <v>9963.33</v>
      </c>
      <c r="F149" s="20" t="s">
        <v>0</v>
      </c>
      <c r="G149" s="20" t="s">
        <v>0</v>
      </c>
    </row>
    <row r="150" spans="1:7" ht="38.25" x14ac:dyDescent="0.2">
      <c r="A150" s="21" t="s">
        <v>50</v>
      </c>
      <c r="B150" s="22" t="s">
        <v>41</v>
      </c>
      <c r="C150" s="22" t="s">
        <v>161</v>
      </c>
      <c r="D150" s="22" t="s">
        <v>51</v>
      </c>
      <c r="E150" s="23">
        <v>9963.33</v>
      </c>
      <c r="F150" s="23" t="s">
        <v>0</v>
      </c>
      <c r="G150" s="23" t="s">
        <v>0</v>
      </c>
    </row>
    <row r="151" spans="1:7" ht="25.5" x14ac:dyDescent="0.2">
      <c r="A151" s="15" t="s">
        <v>162</v>
      </c>
      <c r="B151" s="7" t="s">
        <v>41</v>
      </c>
      <c r="C151" s="7" t="s">
        <v>163</v>
      </c>
      <c r="D151" s="16" t="s">
        <v>0</v>
      </c>
      <c r="E151" s="10">
        <f>+E152+E153</f>
        <v>1047944.86</v>
      </c>
      <c r="F151" s="10">
        <v>854809.36</v>
      </c>
      <c r="G151" s="10">
        <v>854809.36</v>
      </c>
    </row>
    <row r="152" spans="1:7" ht="25.5" x14ac:dyDescent="0.2">
      <c r="A152" s="21" t="s">
        <v>30</v>
      </c>
      <c r="B152" s="22" t="s">
        <v>41</v>
      </c>
      <c r="C152" s="22" t="s">
        <v>163</v>
      </c>
      <c r="D152" s="22" t="s">
        <v>31</v>
      </c>
      <c r="E152" s="23">
        <v>272346.86</v>
      </c>
      <c r="F152" s="23">
        <v>78809.36</v>
      </c>
      <c r="G152" s="23">
        <v>78809.36</v>
      </c>
    </row>
    <row r="153" spans="1:7" ht="38.25" x14ac:dyDescent="0.2">
      <c r="A153" s="21" t="s">
        <v>50</v>
      </c>
      <c r="B153" s="22" t="s">
        <v>41</v>
      </c>
      <c r="C153" s="22" t="s">
        <v>163</v>
      </c>
      <c r="D153" s="22" t="s">
        <v>51</v>
      </c>
      <c r="E153" s="23">
        <f>776000-2-400</f>
        <v>775598</v>
      </c>
      <c r="F153" s="23">
        <v>776000</v>
      </c>
      <c r="G153" s="23">
        <v>776000</v>
      </c>
    </row>
    <row r="154" spans="1:7" ht="15.75" x14ac:dyDescent="0.2">
      <c r="A154" s="15" t="s">
        <v>164</v>
      </c>
      <c r="B154" s="7" t="s">
        <v>41</v>
      </c>
      <c r="C154" s="7" t="s">
        <v>165</v>
      </c>
      <c r="D154" s="16" t="s">
        <v>0</v>
      </c>
      <c r="E154" s="10">
        <f>+E155</f>
        <v>152500</v>
      </c>
      <c r="F154" s="10">
        <v>102500</v>
      </c>
      <c r="G154" s="10">
        <v>102500</v>
      </c>
    </row>
    <row r="155" spans="1:7" ht="63.75" x14ac:dyDescent="0.2">
      <c r="A155" s="15" t="s">
        <v>166</v>
      </c>
      <c r="B155" s="7" t="s">
        <v>41</v>
      </c>
      <c r="C155" s="7" t="s">
        <v>167</v>
      </c>
      <c r="D155" s="16" t="s">
        <v>0</v>
      </c>
      <c r="E155" s="10">
        <f>+E156</f>
        <v>152500</v>
      </c>
      <c r="F155" s="10">
        <v>102500</v>
      </c>
      <c r="G155" s="10">
        <v>102500</v>
      </c>
    </row>
    <row r="156" spans="1:7" ht="63.75" x14ac:dyDescent="0.2">
      <c r="A156" s="21" t="s">
        <v>28</v>
      </c>
      <c r="B156" s="22" t="s">
        <v>41</v>
      </c>
      <c r="C156" s="22" t="s">
        <v>167</v>
      </c>
      <c r="D156" s="22" t="s">
        <v>29</v>
      </c>
      <c r="E156" s="23">
        <v>152500</v>
      </c>
      <c r="F156" s="23">
        <v>102500</v>
      </c>
      <c r="G156" s="23">
        <v>102500</v>
      </c>
    </row>
    <row r="157" spans="1:7" ht="25.5" x14ac:dyDescent="0.2">
      <c r="A157" s="15" t="s">
        <v>168</v>
      </c>
      <c r="B157" s="7" t="s">
        <v>41</v>
      </c>
      <c r="C157" s="7" t="s">
        <v>169</v>
      </c>
      <c r="D157" s="16" t="s">
        <v>0</v>
      </c>
      <c r="E157" s="10">
        <f>+E158+E160</f>
        <v>694763.79999999993</v>
      </c>
      <c r="F157" s="10">
        <v>673533.48</v>
      </c>
      <c r="G157" s="10">
        <v>596283.48</v>
      </c>
    </row>
    <row r="158" spans="1:7" ht="38.25" x14ac:dyDescent="0.2">
      <c r="A158" s="15" t="s">
        <v>170</v>
      </c>
      <c r="B158" s="7" t="s">
        <v>41</v>
      </c>
      <c r="C158" s="7" t="s">
        <v>171</v>
      </c>
      <c r="D158" s="16" t="s">
        <v>0</v>
      </c>
      <c r="E158" s="10">
        <f>+E159</f>
        <v>135846.84</v>
      </c>
      <c r="F158" s="10">
        <v>169000</v>
      </c>
      <c r="G158" s="10">
        <v>169000</v>
      </c>
    </row>
    <row r="159" spans="1:7" ht="38.25" x14ac:dyDescent="0.2">
      <c r="A159" s="21" t="s">
        <v>50</v>
      </c>
      <c r="B159" s="22" t="s">
        <v>41</v>
      </c>
      <c r="C159" s="22" t="s">
        <v>171</v>
      </c>
      <c r="D159" s="22" t="s">
        <v>51</v>
      </c>
      <c r="E159" s="23">
        <f>169000-5568.32-27584.84</f>
        <v>135846.84</v>
      </c>
      <c r="F159" s="23">
        <v>169000</v>
      </c>
      <c r="G159" s="23">
        <v>169000</v>
      </c>
    </row>
    <row r="160" spans="1:7" ht="76.5" x14ac:dyDescent="0.2">
      <c r="A160" s="15" t="s">
        <v>172</v>
      </c>
      <c r="B160" s="7" t="s">
        <v>41</v>
      </c>
      <c r="C160" s="7" t="s">
        <v>173</v>
      </c>
      <c r="D160" s="16" t="s">
        <v>0</v>
      </c>
      <c r="E160" s="10">
        <f>+E161</f>
        <v>558916.96</v>
      </c>
      <c r="F160" s="10">
        <v>504533.48</v>
      </c>
      <c r="G160" s="10">
        <v>427283.48</v>
      </c>
    </row>
    <row r="161" spans="1:7" ht="15.75" x14ac:dyDescent="0.2">
      <c r="A161" s="17" t="s">
        <v>48</v>
      </c>
      <c r="B161" s="18" t="s">
        <v>41</v>
      </c>
      <c r="C161" s="18" t="s">
        <v>174</v>
      </c>
      <c r="D161" s="19" t="s">
        <v>0</v>
      </c>
      <c r="E161" s="20">
        <f>+E162+E163</f>
        <v>558916.96</v>
      </c>
      <c r="F161" s="20">
        <v>504533.48</v>
      </c>
      <c r="G161" s="20">
        <v>427283.48</v>
      </c>
    </row>
    <row r="162" spans="1:7" ht="25.5" x14ac:dyDescent="0.2">
      <c r="A162" s="21" t="s">
        <v>30</v>
      </c>
      <c r="B162" s="22" t="s">
        <v>41</v>
      </c>
      <c r="C162" s="22" t="s">
        <v>174</v>
      </c>
      <c r="D162" s="22" t="s">
        <v>31</v>
      </c>
      <c r="E162" s="23">
        <v>396844.72</v>
      </c>
      <c r="F162" s="23">
        <v>322711.65999999997</v>
      </c>
      <c r="G162" s="23">
        <v>322711.65999999997</v>
      </c>
    </row>
    <row r="163" spans="1:7" ht="38.25" x14ac:dyDescent="0.2">
      <c r="A163" s="21" t="s">
        <v>50</v>
      </c>
      <c r="B163" s="22" t="s">
        <v>41</v>
      </c>
      <c r="C163" s="22" t="s">
        <v>174</v>
      </c>
      <c r="D163" s="22" t="s">
        <v>51</v>
      </c>
      <c r="E163" s="23">
        <f>162241.92-169.68</f>
        <v>162072.24000000002</v>
      </c>
      <c r="F163" s="23">
        <v>181821.82</v>
      </c>
      <c r="G163" s="23">
        <v>104571.82</v>
      </c>
    </row>
    <row r="164" spans="1:7" ht="25.5" x14ac:dyDescent="0.2">
      <c r="A164" s="15" t="s">
        <v>175</v>
      </c>
      <c r="B164" s="7" t="s">
        <v>41</v>
      </c>
      <c r="C164" s="7" t="s">
        <v>176</v>
      </c>
      <c r="D164" s="16" t="s">
        <v>0</v>
      </c>
      <c r="E164" s="10">
        <f>+E165+E179+E182</f>
        <v>2522551.67</v>
      </c>
      <c r="F164" s="10">
        <v>627700</v>
      </c>
      <c r="G164" s="10">
        <v>632700</v>
      </c>
    </row>
    <row r="165" spans="1:7" ht="25.5" x14ac:dyDescent="0.2">
      <c r="A165" s="15" t="s">
        <v>177</v>
      </c>
      <c r="B165" s="7" t="s">
        <v>41</v>
      </c>
      <c r="C165" s="7" t="s">
        <v>178</v>
      </c>
      <c r="D165" s="16" t="s">
        <v>0</v>
      </c>
      <c r="E165" s="10">
        <f>+E166+E169+E171+E176</f>
        <v>2336851.67</v>
      </c>
      <c r="F165" s="10">
        <v>417000</v>
      </c>
      <c r="G165" s="10">
        <v>417000</v>
      </c>
    </row>
    <row r="166" spans="1:7" ht="25.5" x14ac:dyDescent="0.2">
      <c r="A166" s="15" t="s">
        <v>179</v>
      </c>
      <c r="B166" s="7" t="s">
        <v>41</v>
      </c>
      <c r="C166" s="7" t="s">
        <v>180</v>
      </c>
      <c r="D166" s="16" t="s">
        <v>0</v>
      </c>
      <c r="E166" s="10">
        <f>+E167</f>
        <v>192000</v>
      </c>
      <c r="F166" s="10">
        <v>192000</v>
      </c>
      <c r="G166" s="10">
        <v>192000</v>
      </c>
    </row>
    <row r="167" spans="1:7" ht="15.75" x14ac:dyDescent="0.2">
      <c r="A167" s="17" t="s">
        <v>48</v>
      </c>
      <c r="B167" s="18" t="s">
        <v>41</v>
      </c>
      <c r="C167" s="18" t="s">
        <v>181</v>
      </c>
      <c r="D167" s="19" t="s">
        <v>0</v>
      </c>
      <c r="E167" s="20">
        <f>+E168</f>
        <v>192000</v>
      </c>
      <c r="F167" s="20">
        <v>192000</v>
      </c>
      <c r="G167" s="20">
        <v>192000</v>
      </c>
    </row>
    <row r="168" spans="1:7" x14ac:dyDescent="0.2">
      <c r="A168" s="21" t="s">
        <v>32</v>
      </c>
      <c r="B168" s="22" t="s">
        <v>41</v>
      </c>
      <c r="C168" s="22" t="s">
        <v>181</v>
      </c>
      <c r="D168" s="22" t="s">
        <v>33</v>
      </c>
      <c r="E168" s="23">
        <v>192000</v>
      </c>
      <c r="F168" s="23">
        <v>192000</v>
      </c>
      <c r="G168" s="23">
        <v>192000</v>
      </c>
    </row>
    <row r="169" spans="1:7" ht="38.25" x14ac:dyDescent="0.2">
      <c r="A169" s="15" t="s">
        <v>182</v>
      </c>
      <c r="B169" s="7" t="s">
        <v>41</v>
      </c>
      <c r="C169" s="7" t="s">
        <v>183</v>
      </c>
      <c r="D169" s="16" t="s">
        <v>0</v>
      </c>
      <c r="E169" s="10">
        <f>+E170</f>
        <v>50320</v>
      </c>
      <c r="F169" s="10">
        <v>75000</v>
      </c>
      <c r="G169" s="10">
        <v>75000</v>
      </c>
    </row>
    <row r="170" spans="1:7" ht="38.25" x14ac:dyDescent="0.2">
      <c r="A170" s="21" t="s">
        <v>50</v>
      </c>
      <c r="B170" s="22" t="s">
        <v>41</v>
      </c>
      <c r="C170" s="22" t="s">
        <v>183</v>
      </c>
      <c r="D170" s="22" t="s">
        <v>51</v>
      </c>
      <c r="E170" s="23">
        <f>75000-24680</f>
        <v>50320</v>
      </c>
      <c r="F170" s="23">
        <v>75000</v>
      </c>
      <c r="G170" s="23">
        <v>75000</v>
      </c>
    </row>
    <row r="171" spans="1:7" ht="38.25" x14ac:dyDescent="0.2">
      <c r="A171" s="15" t="s">
        <v>184</v>
      </c>
      <c r="B171" s="7" t="s">
        <v>41</v>
      </c>
      <c r="C171" s="7" t="s">
        <v>185</v>
      </c>
      <c r="D171" s="16" t="s">
        <v>0</v>
      </c>
      <c r="E171" s="10">
        <f>+E172+E174</f>
        <v>264531.67000000004</v>
      </c>
      <c r="F171" s="10">
        <v>150000</v>
      </c>
      <c r="G171" s="10">
        <v>150000</v>
      </c>
    </row>
    <row r="172" spans="1:7" ht="15.75" x14ac:dyDescent="0.2">
      <c r="A172" s="17" t="s">
        <v>48</v>
      </c>
      <c r="B172" s="18" t="s">
        <v>41</v>
      </c>
      <c r="C172" s="18" t="s">
        <v>186</v>
      </c>
      <c r="D172" s="19" t="s">
        <v>0</v>
      </c>
      <c r="E172" s="20">
        <f>+E173</f>
        <v>50000</v>
      </c>
      <c r="F172" s="20" t="s">
        <v>0</v>
      </c>
      <c r="G172" s="20" t="s">
        <v>0</v>
      </c>
    </row>
    <row r="173" spans="1:7" ht="38.25" x14ac:dyDescent="0.2">
      <c r="A173" s="21" t="s">
        <v>50</v>
      </c>
      <c r="B173" s="22" t="s">
        <v>41</v>
      </c>
      <c r="C173" s="22" t="s">
        <v>186</v>
      </c>
      <c r="D173" s="22" t="s">
        <v>51</v>
      </c>
      <c r="E173" s="23">
        <v>50000</v>
      </c>
      <c r="F173" s="23" t="s">
        <v>0</v>
      </c>
      <c r="G173" s="23" t="s">
        <v>0</v>
      </c>
    </row>
    <row r="174" spans="1:7" ht="38.25" x14ac:dyDescent="0.2">
      <c r="A174" s="17" t="s">
        <v>184</v>
      </c>
      <c r="B174" s="18" t="s">
        <v>41</v>
      </c>
      <c r="C174" s="18" t="s">
        <v>187</v>
      </c>
      <c r="D174" s="19" t="s">
        <v>0</v>
      </c>
      <c r="E174" s="20">
        <f>+E175</f>
        <v>214531.67</v>
      </c>
      <c r="F174" s="20">
        <v>150000</v>
      </c>
      <c r="G174" s="20">
        <v>150000</v>
      </c>
    </row>
    <row r="175" spans="1:7" ht="38.25" x14ac:dyDescent="0.2">
      <c r="A175" s="21" t="s">
        <v>50</v>
      </c>
      <c r="B175" s="22" t="s">
        <v>41</v>
      </c>
      <c r="C175" s="22" t="s">
        <v>187</v>
      </c>
      <c r="D175" s="22" t="s">
        <v>51</v>
      </c>
      <c r="E175" s="23">
        <v>214531.67</v>
      </c>
      <c r="F175" s="23">
        <v>150000</v>
      </c>
      <c r="G175" s="23">
        <v>150000</v>
      </c>
    </row>
    <row r="176" spans="1:7" ht="38.25" x14ac:dyDescent="0.2">
      <c r="A176" s="15" t="s">
        <v>188</v>
      </c>
      <c r="B176" s="7" t="s">
        <v>41</v>
      </c>
      <c r="C176" s="7" t="s">
        <v>189</v>
      </c>
      <c r="D176" s="16" t="s">
        <v>0</v>
      </c>
      <c r="E176" s="10">
        <f>+E177</f>
        <v>1830000</v>
      </c>
      <c r="F176" s="10" t="s">
        <v>0</v>
      </c>
      <c r="G176" s="10" t="s">
        <v>0</v>
      </c>
    </row>
    <row r="177" spans="1:7" ht="38.25" x14ac:dyDescent="0.2">
      <c r="A177" s="17" t="s">
        <v>188</v>
      </c>
      <c r="B177" s="18" t="s">
        <v>41</v>
      </c>
      <c r="C177" s="18" t="s">
        <v>190</v>
      </c>
      <c r="D177" s="19" t="s">
        <v>0</v>
      </c>
      <c r="E177" s="20">
        <f>+E178</f>
        <v>1830000</v>
      </c>
      <c r="F177" s="20" t="s">
        <v>0</v>
      </c>
      <c r="G177" s="20" t="s">
        <v>0</v>
      </c>
    </row>
    <row r="178" spans="1:7" x14ac:dyDescent="0.2">
      <c r="A178" s="21" t="s">
        <v>32</v>
      </c>
      <c r="B178" s="22" t="s">
        <v>41</v>
      </c>
      <c r="C178" s="22" t="s">
        <v>190</v>
      </c>
      <c r="D178" s="22" t="s">
        <v>33</v>
      </c>
      <c r="E178" s="23">
        <v>1830000</v>
      </c>
      <c r="F178" s="23" t="s">
        <v>0</v>
      </c>
      <c r="G178" s="23" t="s">
        <v>0</v>
      </c>
    </row>
    <row r="179" spans="1:7" ht="25.5" x14ac:dyDescent="0.2">
      <c r="A179" s="15" t="s">
        <v>191</v>
      </c>
      <c r="B179" s="7" t="s">
        <v>41</v>
      </c>
      <c r="C179" s="7" t="s">
        <v>192</v>
      </c>
      <c r="D179" s="16" t="s">
        <v>0</v>
      </c>
      <c r="E179" s="10">
        <f>+E180</f>
        <v>155700</v>
      </c>
      <c r="F179" s="10">
        <v>155700</v>
      </c>
      <c r="G179" s="10">
        <v>155700</v>
      </c>
    </row>
    <row r="180" spans="1:7" ht="38.25" x14ac:dyDescent="0.2">
      <c r="A180" s="15" t="s">
        <v>193</v>
      </c>
      <c r="B180" s="7" t="s">
        <v>41</v>
      </c>
      <c r="C180" s="7" t="s">
        <v>194</v>
      </c>
      <c r="D180" s="16" t="s">
        <v>0</v>
      </c>
      <c r="E180" s="10">
        <f>+E181</f>
        <v>155700</v>
      </c>
      <c r="F180" s="10">
        <v>155700</v>
      </c>
      <c r="G180" s="10">
        <v>155700</v>
      </c>
    </row>
    <row r="181" spans="1:7" x14ac:dyDescent="0.2">
      <c r="A181" s="21" t="s">
        <v>32</v>
      </c>
      <c r="B181" s="22" t="s">
        <v>41</v>
      </c>
      <c r="C181" s="22" t="s">
        <v>194</v>
      </c>
      <c r="D181" s="22" t="s">
        <v>33</v>
      </c>
      <c r="E181" s="23">
        <v>155700</v>
      </c>
      <c r="F181" s="23">
        <v>155700</v>
      </c>
      <c r="G181" s="23">
        <v>155700</v>
      </c>
    </row>
    <row r="182" spans="1:7" ht="25.5" x14ac:dyDescent="0.2">
      <c r="A182" s="15" t="s">
        <v>195</v>
      </c>
      <c r="B182" s="7" t="s">
        <v>41</v>
      </c>
      <c r="C182" s="7" t="s">
        <v>196</v>
      </c>
      <c r="D182" s="16" t="s">
        <v>0</v>
      </c>
      <c r="E182" s="10">
        <f>+E183+E185+E187+E189</f>
        <v>30000</v>
      </c>
      <c r="F182" s="10">
        <v>55000</v>
      </c>
      <c r="G182" s="10">
        <v>60000</v>
      </c>
    </row>
    <row r="183" spans="1:7" ht="25.5" x14ac:dyDescent="0.2">
      <c r="A183" s="15" t="s">
        <v>197</v>
      </c>
      <c r="B183" s="7" t="s">
        <v>41</v>
      </c>
      <c r="C183" s="7" t="s">
        <v>198</v>
      </c>
      <c r="D183" s="16" t="s">
        <v>0</v>
      </c>
      <c r="E183" s="10">
        <f>+E184</f>
        <v>0</v>
      </c>
      <c r="F183" s="10">
        <v>10000</v>
      </c>
      <c r="G183" s="10">
        <v>10000</v>
      </c>
    </row>
    <row r="184" spans="1:7" ht="25.5" x14ac:dyDescent="0.2">
      <c r="A184" s="21" t="s">
        <v>30</v>
      </c>
      <c r="B184" s="22" t="s">
        <v>41</v>
      </c>
      <c r="C184" s="22" t="s">
        <v>198</v>
      </c>
      <c r="D184" s="22" t="s">
        <v>31</v>
      </c>
      <c r="E184" s="23">
        <v>0</v>
      </c>
      <c r="F184" s="23">
        <v>10000</v>
      </c>
      <c r="G184" s="23">
        <v>10000</v>
      </c>
    </row>
    <row r="185" spans="1:7" ht="38.25" x14ac:dyDescent="0.2">
      <c r="A185" s="15" t="s">
        <v>199</v>
      </c>
      <c r="B185" s="7" t="s">
        <v>41</v>
      </c>
      <c r="C185" s="7" t="s">
        <v>200</v>
      </c>
      <c r="D185" s="16" t="s">
        <v>0</v>
      </c>
      <c r="E185" s="10">
        <f>+E186</f>
        <v>30000</v>
      </c>
      <c r="F185" s="10">
        <v>20000</v>
      </c>
      <c r="G185" s="10">
        <v>30000</v>
      </c>
    </row>
    <row r="186" spans="1:7" ht="25.5" x14ac:dyDescent="0.2">
      <c r="A186" s="21" t="s">
        <v>30</v>
      </c>
      <c r="B186" s="22" t="s">
        <v>41</v>
      </c>
      <c r="C186" s="22" t="s">
        <v>200</v>
      </c>
      <c r="D186" s="22" t="s">
        <v>31</v>
      </c>
      <c r="E186" s="23">
        <v>30000</v>
      </c>
      <c r="F186" s="23">
        <v>20000</v>
      </c>
      <c r="G186" s="23">
        <v>30000</v>
      </c>
    </row>
    <row r="187" spans="1:7" ht="38.25" x14ac:dyDescent="0.2">
      <c r="A187" s="15" t="s">
        <v>201</v>
      </c>
      <c r="B187" s="7" t="s">
        <v>41</v>
      </c>
      <c r="C187" s="7" t="s">
        <v>202</v>
      </c>
      <c r="D187" s="16" t="s">
        <v>0</v>
      </c>
      <c r="E187" s="10">
        <f>+E188</f>
        <v>0</v>
      </c>
      <c r="F187" s="10">
        <v>10000</v>
      </c>
      <c r="G187" s="10">
        <v>10000</v>
      </c>
    </row>
    <row r="188" spans="1:7" ht="25.5" x14ac:dyDescent="0.2">
      <c r="A188" s="21" t="s">
        <v>30</v>
      </c>
      <c r="B188" s="22" t="s">
        <v>41</v>
      </c>
      <c r="C188" s="22" t="s">
        <v>202</v>
      </c>
      <c r="D188" s="22" t="s">
        <v>31</v>
      </c>
      <c r="E188" s="23">
        <v>0</v>
      </c>
      <c r="F188" s="23">
        <v>10000</v>
      </c>
      <c r="G188" s="23">
        <v>10000</v>
      </c>
    </row>
    <row r="189" spans="1:7" ht="25.5" x14ac:dyDescent="0.2">
      <c r="A189" s="15" t="s">
        <v>203</v>
      </c>
      <c r="B189" s="7" t="s">
        <v>41</v>
      </c>
      <c r="C189" s="7" t="s">
        <v>204</v>
      </c>
      <c r="D189" s="16" t="s">
        <v>0</v>
      </c>
      <c r="E189" s="10">
        <f>+E190</f>
        <v>0</v>
      </c>
      <c r="F189" s="10">
        <v>15000</v>
      </c>
      <c r="G189" s="10">
        <v>10000</v>
      </c>
    </row>
    <row r="190" spans="1:7" ht="25.5" x14ac:dyDescent="0.2">
      <c r="A190" s="21" t="s">
        <v>30</v>
      </c>
      <c r="B190" s="22" t="s">
        <v>41</v>
      </c>
      <c r="C190" s="22" t="s">
        <v>204</v>
      </c>
      <c r="D190" s="22" t="s">
        <v>31</v>
      </c>
      <c r="E190" s="23">
        <v>0</v>
      </c>
      <c r="F190" s="23">
        <v>15000</v>
      </c>
      <c r="G190" s="23">
        <v>10000</v>
      </c>
    </row>
    <row r="191" spans="1:7" ht="25.5" x14ac:dyDescent="0.2">
      <c r="A191" s="15" t="s">
        <v>205</v>
      </c>
      <c r="B191" s="7" t="s">
        <v>41</v>
      </c>
      <c r="C191" s="7" t="s">
        <v>206</v>
      </c>
      <c r="D191" s="16" t="s">
        <v>0</v>
      </c>
      <c r="E191" s="10">
        <f>+E192+E208+E224</f>
        <v>62196276.93</v>
      </c>
      <c r="F191" s="10">
        <v>33694496.32</v>
      </c>
      <c r="G191" s="10">
        <v>34201381.07</v>
      </c>
    </row>
    <row r="192" spans="1:7" ht="25.5" x14ac:dyDescent="0.2">
      <c r="A192" s="15" t="s">
        <v>207</v>
      </c>
      <c r="B192" s="7" t="s">
        <v>41</v>
      </c>
      <c r="C192" s="7" t="s">
        <v>208</v>
      </c>
      <c r="D192" s="16" t="s">
        <v>0</v>
      </c>
      <c r="E192" s="10">
        <f>+E193+E195+E197+E202+E205</f>
        <v>39103907.350000001</v>
      </c>
      <c r="F192" s="10">
        <v>21818784.379999999</v>
      </c>
      <c r="G192" s="10">
        <v>22304487.170000002</v>
      </c>
    </row>
    <row r="193" spans="1:7" ht="76.5" x14ac:dyDescent="0.2">
      <c r="A193" s="15" t="s">
        <v>209</v>
      </c>
      <c r="B193" s="7" t="s">
        <v>41</v>
      </c>
      <c r="C193" s="7" t="s">
        <v>210</v>
      </c>
      <c r="D193" s="16" t="s">
        <v>0</v>
      </c>
      <c r="E193" s="10">
        <f>+E194</f>
        <v>5476621.29</v>
      </c>
      <c r="F193" s="10" t="s">
        <v>0</v>
      </c>
      <c r="G193" s="10" t="s">
        <v>0</v>
      </c>
    </row>
    <row r="194" spans="1:7" ht="25.5" x14ac:dyDescent="0.2">
      <c r="A194" s="21" t="s">
        <v>30</v>
      </c>
      <c r="B194" s="22" t="s">
        <v>41</v>
      </c>
      <c r="C194" s="22" t="s">
        <v>210</v>
      </c>
      <c r="D194" s="22" t="s">
        <v>31</v>
      </c>
      <c r="E194" s="23">
        <f>5784221.09-307599.8</f>
        <v>5476621.29</v>
      </c>
      <c r="F194" s="23" t="s">
        <v>0</v>
      </c>
      <c r="G194" s="23" t="s">
        <v>0</v>
      </c>
    </row>
    <row r="195" spans="1:7" ht="38.25" x14ac:dyDescent="0.2">
      <c r="A195" s="15" t="s">
        <v>211</v>
      </c>
      <c r="B195" s="7" t="s">
        <v>41</v>
      </c>
      <c r="C195" s="7" t="s">
        <v>212</v>
      </c>
      <c r="D195" s="16" t="s">
        <v>0</v>
      </c>
      <c r="E195" s="10">
        <f>+E196</f>
        <v>9527094.0600000005</v>
      </c>
      <c r="F195" s="10">
        <v>8482224.1300000008</v>
      </c>
      <c r="G195" s="10">
        <v>8875855.1699999999</v>
      </c>
    </row>
    <row r="196" spans="1:7" ht="25.5" x14ac:dyDescent="0.2">
      <c r="A196" s="21" t="s">
        <v>30</v>
      </c>
      <c r="B196" s="22" t="s">
        <v>41</v>
      </c>
      <c r="C196" s="22" t="s">
        <v>212</v>
      </c>
      <c r="D196" s="22" t="s">
        <v>31</v>
      </c>
      <c r="E196" s="23">
        <f>9979490.98-452396.92</f>
        <v>9527094.0600000005</v>
      </c>
      <c r="F196" s="23">
        <v>8482224.1300000008</v>
      </c>
      <c r="G196" s="23">
        <v>8875855.1699999999</v>
      </c>
    </row>
    <row r="197" spans="1:7" ht="38.25" x14ac:dyDescent="0.2">
      <c r="A197" s="15" t="s">
        <v>213</v>
      </c>
      <c r="B197" s="7" t="s">
        <v>41</v>
      </c>
      <c r="C197" s="7" t="s">
        <v>214</v>
      </c>
      <c r="D197" s="16" t="s">
        <v>0</v>
      </c>
      <c r="E197" s="10">
        <f>+E198+E200</f>
        <v>895752.9</v>
      </c>
      <c r="F197" s="10">
        <v>778632</v>
      </c>
      <c r="G197" s="10">
        <v>778632</v>
      </c>
    </row>
    <row r="198" spans="1:7" ht="15.75" x14ac:dyDescent="0.2">
      <c r="A198" s="17" t="s">
        <v>48</v>
      </c>
      <c r="B198" s="18" t="s">
        <v>41</v>
      </c>
      <c r="C198" s="18" t="s">
        <v>215</v>
      </c>
      <c r="D198" s="19" t="s">
        <v>0</v>
      </c>
      <c r="E198" s="20">
        <f>+E199</f>
        <v>0</v>
      </c>
      <c r="F198" s="20">
        <v>0.42</v>
      </c>
      <c r="G198" s="20">
        <v>0.42</v>
      </c>
    </row>
    <row r="199" spans="1:7" ht="25.5" x14ac:dyDescent="0.2">
      <c r="A199" s="21" t="s">
        <v>30</v>
      </c>
      <c r="B199" s="22" t="s">
        <v>41</v>
      </c>
      <c r="C199" s="22" t="s">
        <v>215</v>
      </c>
      <c r="D199" s="22" t="s">
        <v>31</v>
      </c>
      <c r="E199" s="23">
        <v>0</v>
      </c>
      <c r="F199" s="23">
        <v>0.42</v>
      </c>
      <c r="G199" s="23">
        <v>0.42</v>
      </c>
    </row>
    <row r="200" spans="1:7" ht="38.25" x14ac:dyDescent="0.2">
      <c r="A200" s="17" t="s">
        <v>213</v>
      </c>
      <c r="B200" s="18" t="s">
        <v>41</v>
      </c>
      <c r="C200" s="18" t="s">
        <v>216</v>
      </c>
      <c r="D200" s="19" t="s">
        <v>0</v>
      </c>
      <c r="E200" s="20">
        <f>+E201</f>
        <v>895752.9</v>
      </c>
      <c r="F200" s="20">
        <v>778631.58</v>
      </c>
      <c r="G200" s="20">
        <v>778631.58</v>
      </c>
    </row>
    <row r="201" spans="1:7" ht="25.5" x14ac:dyDescent="0.2">
      <c r="A201" s="21" t="s">
        <v>30</v>
      </c>
      <c r="B201" s="22" t="s">
        <v>41</v>
      </c>
      <c r="C201" s="22" t="s">
        <v>216</v>
      </c>
      <c r="D201" s="22" t="s">
        <v>31</v>
      </c>
      <c r="E201" s="23">
        <v>895752.9</v>
      </c>
      <c r="F201" s="23">
        <v>778631.58</v>
      </c>
      <c r="G201" s="23">
        <v>778631.58</v>
      </c>
    </row>
    <row r="202" spans="1:7" ht="51" x14ac:dyDescent="0.2">
      <c r="A202" s="15" t="s">
        <v>217</v>
      </c>
      <c r="B202" s="7" t="s">
        <v>41</v>
      </c>
      <c r="C202" s="7" t="s">
        <v>218</v>
      </c>
      <c r="D202" s="16" t="s">
        <v>0</v>
      </c>
      <c r="E202" s="10">
        <f>+E203</f>
        <v>9510982.5300000012</v>
      </c>
      <c r="F202" s="10">
        <v>12557928.25</v>
      </c>
      <c r="G202" s="10">
        <v>12650000</v>
      </c>
    </row>
    <row r="203" spans="1:7" ht="15.75" x14ac:dyDescent="0.2">
      <c r="A203" s="17" t="s">
        <v>48</v>
      </c>
      <c r="B203" s="18" t="s">
        <v>41</v>
      </c>
      <c r="C203" s="18" t="s">
        <v>219</v>
      </c>
      <c r="D203" s="19" t="s">
        <v>0</v>
      </c>
      <c r="E203" s="20">
        <f>+E204</f>
        <v>9510982.5300000012</v>
      </c>
      <c r="F203" s="20">
        <v>12557928.25</v>
      </c>
      <c r="G203" s="20">
        <v>12650000</v>
      </c>
    </row>
    <row r="204" spans="1:7" ht="25.5" x14ac:dyDescent="0.2">
      <c r="A204" s="21" t="s">
        <v>30</v>
      </c>
      <c r="B204" s="22" t="s">
        <v>41</v>
      </c>
      <c r="C204" s="22" t="s">
        <v>219</v>
      </c>
      <c r="D204" s="22" t="s">
        <v>31</v>
      </c>
      <c r="E204" s="23">
        <f>11446443.82-1935461.29</f>
        <v>9510982.5300000012</v>
      </c>
      <c r="F204" s="23">
        <v>12557928.25</v>
      </c>
      <c r="G204" s="23">
        <v>12650000</v>
      </c>
    </row>
    <row r="205" spans="1:7" ht="76.5" x14ac:dyDescent="0.2">
      <c r="A205" s="15" t="s">
        <v>220</v>
      </c>
      <c r="B205" s="7" t="s">
        <v>41</v>
      </c>
      <c r="C205" s="7" t="s">
        <v>221</v>
      </c>
      <c r="D205" s="16" t="s">
        <v>0</v>
      </c>
      <c r="E205" s="10">
        <f>+E206</f>
        <v>13693456.57</v>
      </c>
      <c r="F205" s="10" t="s">
        <v>0</v>
      </c>
      <c r="G205" s="10" t="s">
        <v>0</v>
      </c>
    </row>
    <row r="206" spans="1:7" ht="76.5" x14ac:dyDescent="0.2">
      <c r="A206" s="17" t="s">
        <v>220</v>
      </c>
      <c r="B206" s="18" t="s">
        <v>41</v>
      </c>
      <c r="C206" s="18" t="s">
        <v>222</v>
      </c>
      <c r="D206" s="19" t="s">
        <v>0</v>
      </c>
      <c r="E206" s="20">
        <f>+E207</f>
        <v>13693456.57</v>
      </c>
      <c r="F206" s="20" t="s">
        <v>0</v>
      </c>
      <c r="G206" s="20" t="s">
        <v>0</v>
      </c>
    </row>
    <row r="207" spans="1:7" ht="25.5" x14ac:dyDescent="0.2">
      <c r="A207" s="21" t="s">
        <v>30</v>
      </c>
      <c r="B207" s="22" t="s">
        <v>41</v>
      </c>
      <c r="C207" s="22" t="s">
        <v>222</v>
      </c>
      <c r="D207" s="22" t="s">
        <v>31</v>
      </c>
      <c r="E207" s="23">
        <v>13693456.57</v>
      </c>
      <c r="F207" s="23" t="s">
        <v>0</v>
      </c>
      <c r="G207" s="23" t="s">
        <v>0</v>
      </c>
    </row>
    <row r="208" spans="1:7" ht="25.5" x14ac:dyDescent="0.2">
      <c r="A208" s="15" t="s">
        <v>223</v>
      </c>
      <c r="B208" s="7" t="s">
        <v>41</v>
      </c>
      <c r="C208" s="7" t="s">
        <v>224</v>
      </c>
      <c r="D208" s="16" t="s">
        <v>0</v>
      </c>
      <c r="E208" s="10">
        <f>+E209+E211+E216+E220+E222</f>
        <v>21837341.149999999</v>
      </c>
      <c r="F208" s="10">
        <v>11309937.939999999</v>
      </c>
      <c r="G208" s="10">
        <v>11331119.9</v>
      </c>
    </row>
    <row r="209" spans="1:7" ht="25.5" x14ac:dyDescent="0.2">
      <c r="A209" s="15" t="s">
        <v>225</v>
      </c>
      <c r="B209" s="7" t="s">
        <v>41</v>
      </c>
      <c r="C209" s="7" t="s">
        <v>226</v>
      </c>
      <c r="D209" s="16" t="s">
        <v>0</v>
      </c>
      <c r="E209" s="10">
        <f>+E210</f>
        <v>3988492.8100000005</v>
      </c>
      <c r="F209" s="10">
        <v>4043561.57</v>
      </c>
      <c r="G209" s="10">
        <v>4043561.57</v>
      </c>
    </row>
    <row r="210" spans="1:7" ht="25.5" x14ac:dyDescent="0.2">
      <c r="A210" s="21" t="s">
        <v>30</v>
      </c>
      <c r="B210" s="22" t="s">
        <v>41</v>
      </c>
      <c r="C210" s="22" t="s">
        <v>226</v>
      </c>
      <c r="D210" s="22" t="s">
        <v>31</v>
      </c>
      <c r="E210" s="23">
        <f>4443561.57-455068.76</f>
        <v>3988492.8100000005</v>
      </c>
      <c r="F210" s="23">
        <v>4043561.57</v>
      </c>
      <c r="G210" s="23">
        <v>4043561.57</v>
      </c>
    </row>
    <row r="211" spans="1:7" ht="51" x14ac:dyDescent="0.2">
      <c r="A211" s="15" t="s">
        <v>227</v>
      </c>
      <c r="B211" s="7" t="s">
        <v>41</v>
      </c>
      <c r="C211" s="7" t="s">
        <v>228</v>
      </c>
      <c r="D211" s="16" t="s">
        <v>0</v>
      </c>
      <c r="E211" s="10">
        <f>+E212+E214</f>
        <v>9307641.1500000004</v>
      </c>
      <c r="F211" s="10">
        <v>3136880</v>
      </c>
      <c r="G211" s="10">
        <v>3136880</v>
      </c>
    </row>
    <row r="212" spans="1:7" ht="15.75" x14ac:dyDescent="0.2">
      <c r="A212" s="17" t="s">
        <v>48</v>
      </c>
      <c r="B212" s="18" t="s">
        <v>41</v>
      </c>
      <c r="C212" s="18" t="s">
        <v>229</v>
      </c>
      <c r="D212" s="19" t="s">
        <v>0</v>
      </c>
      <c r="E212" s="20">
        <f>+E213</f>
        <v>6170761.1500000004</v>
      </c>
      <c r="F212" s="20" t="s">
        <v>0</v>
      </c>
      <c r="G212" s="20" t="s">
        <v>0</v>
      </c>
    </row>
    <row r="213" spans="1:7" x14ac:dyDescent="0.2">
      <c r="A213" s="21" t="s">
        <v>32</v>
      </c>
      <c r="B213" s="22" t="s">
        <v>41</v>
      </c>
      <c r="C213" s="22" t="s">
        <v>229</v>
      </c>
      <c r="D213" s="22" t="s">
        <v>33</v>
      </c>
      <c r="E213" s="23">
        <v>6170761.1500000004</v>
      </c>
      <c r="F213" s="23" t="s">
        <v>0</v>
      </c>
      <c r="G213" s="23" t="s">
        <v>0</v>
      </c>
    </row>
    <row r="214" spans="1:7" ht="51" x14ac:dyDescent="0.2">
      <c r="A214" s="17" t="s">
        <v>227</v>
      </c>
      <c r="B214" s="18" t="s">
        <v>41</v>
      </c>
      <c r="C214" s="18" t="s">
        <v>230</v>
      </c>
      <c r="D214" s="19" t="s">
        <v>0</v>
      </c>
      <c r="E214" s="20">
        <f>+E215</f>
        <v>3136880</v>
      </c>
      <c r="F214" s="20">
        <v>3136880</v>
      </c>
      <c r="G214" s="20">
        <v>3136880</v>
      </c>
    </row>
    <row r="215" spans="1:7" x14ac:dyDescent="0.2">
      <c r="A215" s="21" t="s">
        <v>32</v>
      </c>
      <c r="B215" s="22" t="s">
        <v>41</v>
      </c>
      <c r="C215" s="22" t="s">
        <v>230</v>
      </c>
      <c r="D215" s="22" t="s">
        <v>33</v>
      </c>
      <c r="E215" s="23">
        <v>3136880</v>
      </c>
      <c r="F215" s="23">
        <v>3136880</v>
      </c>
      <c r="G215" s="23">
        <v>3136880</v>
      </c>
    </row>
    <row r="216" spans="1:7" ht="38.25" x14ac:dyDescent="0.2">
      <c r="A216" s="15" t="s">
        <v>231</v>
      </c>
      <c r="B216" s="7" t="s">
        <v>41</v>
      </c>
      <c r="C216" s="7" t="s">
        <v>232</v>
      </c>
      <c r="D216" s="16" t="s">
        <v>0</v>
      </c>
      <c r="E216" s="10">
        <f>+E217+E218+E219</f>
        <v>7931410.0099999998</v>
      </c>
      <c r="F216" s="10">
        <v>3729496.37</v>
      </c>
      <c r="G216" s="10">
        <v>3750678.33</v>
      </c>
    </row>
    <row r="217" spans="1:7" ht="63.75" x14ac:dyDescent="0.2">
      <c r="A217" s="21" t="s">
        <v>28</v>
      </c>
      <c r="B217" s="22" t="s">
        <v>41</v>
      </c>
      <c r="C217" s="22" t="s">
        <v>232</v>
      </c>
      <c r="D217" s="22" t="s">
        <v>29</v>
      </c>
      <c r="E217" s="23">
        <v>4779942.01</v>
      </c>
      <c r="F217" s="23">
        <v>3729496.37</v>
      </c>
      <c r="G217" s="23">
        <v>3750678.33</v>
      </c>
    </row>
    <row r="218" spans="1:7" ht="25.5" x14ac:dyDescent="0.2">
      <c r="A218" s="21" t="s">
        <v>30</v>
      </c>
      <c r="B218" s="22" t="s">
        <v>41</v>
      </c>
      <c r="C218" s="22" t="s">
        <v>232</v>
      </c>
      <c r="D218" s="22" t="s">
        <v>31</v>
      </c>
      <c r="E218" s="23">
        <v>3046250</v>
      </c>
      <c r="F218" s="23" t="s">
        <v>0</v>
      </c>
      <c r="G218" s="23" t="s">
        <v>0</v>
      </c>
    </row>
    <row r="219" spans="1:7" x14ac:dyDescent="0.2">
      <c r="A219" s="21" t="s">
        <v>32</v>
      </c>
      <c r="B219" s="22" t="s">
        <v>41</v>
      </c>
      <c r="C219" s="22" t="s">
        <v>232</v>
      </c>
      <c r="D219" s="22" t="s">
        <v>33</v>
      </c>
      <c r="E219" s="23">
        <v>105218</v>
      </c>
      <c r="F219" s="23" t="s">
        <v>0</v>
      </c>
      <c r="G219" s="23" t="s">
        <v>0</v>
      </c>
    </row>
    <row r="220" spans="1:7" ht="38.25" x14ac:dyDescent="0.2">
      <c r="A220" s="15" t="s">
        <v>233</v>
      </c>
      <c r="B220" s="7" t="s">
        <v>41</v>
      </c>
      <c r="C220" s="7" t="s">
        <v>234</v>
      </c>
      <c r="D220" s="16" t="s">
        <v>0</v>
      </c>
      <c r="E220" s="10">
        <f>+E221</f>
        <v>470000</v>
      </c>
      <c r="F220" s="10">
        <v>250000</v>
      </c>
      <c r="G220" s="10">
        <v>250000</v>
      </c>
    </row>
    <row r="221" spans="1:7" ht="25.5" x14ac:dyDescent="0.2">
      <c r="A221" s="21" t="s">
        <v>30</v>
      </c>
      <c r="B221" s="22" t="s">
        <v>41</v>
      </c>
      <c r="C221" s="22" t="s">
        <v>234</v>
      </c>
      <c r="D221" s="22" t="s">
        <v>31</v>
      </c>
      <c r="E221" s="23">
        <v>470000</v>
      </c>
      <c r="F221" s="23">
        <v>250000</v>
      </c>
      <c r="G221" s="23">
        <v>250000</v>
      </c>
    </row>
    <row r="222" spans="1:7" ht="25.5" x14ac:dyDescent="0.2">
      <c r="A222" s="15" t="s">
        <v>235</v>
      </c>
      <c r="B222" s="7" t="s">
        <v>41</v>
      </c>
      <c r="C222" s="7" t="s">
        <v>236</v>
      </c>
      <c r="D222" s="16" t="s">
        <v>0</v>
      </c>
      <c r="E222" s="10">
        <f>+E223</f>
        <v>139797.18</v>
      </c>
      <c r="F222" s="10">
        <v>150000</v>
      </c>
      <c r="G222" s="10">
        <v>150000</v>
      </c>
    </row>
    <row r="223" spans="1:7" ht="25.5" x14ac:dyDescent="0.2">
      <c r="A223" s="21" t="s">
        <v>30</v>
      </c>
      <c r="B223" s="22" t="s">
        <v>41</v>
      </c>
      <c r="C223" s="22" t="s">
        <v>236</v>
      </c>
      <c r="D223" s="22" t="s">
        <v>31</v>
      </c>
      <c r="E223" s="23">
        <v>139797.18</v>
      </c>
      <c r="F223" s="23">
        <v>150000</v>
      </c>
      <c r="G223" s="23">
        <v>150000</v>
      </c>
    </row>
    <row r="224" spans="1:7" ht="25.5" x14ac:dyDescent="0.2">
      <c r="A224" s="15" t="s">
        <v>237</v>
      </c>
      <c r="B224" s="7" t="s">
        <v>41</v>
      </c>
      <c r="C224" s="7" t="s">
        <v>238</v>
      </c>
      <c r="D224" s="16" t="s">
        <v>0</v>
      </c>
      <c r="E224" s="10">
        <f>+E225+E228</f>
        <v>1255028.4300000002</v>
      </c>
      <c r="F224" s="10">
        <v>565774</v>
      </c>
      <c r="G224" s="10">
        <v>565774</v>
      </c>
    </row>
    <row r="225" spans="1:7" ht="38.25" x14ac:dyDescent="0.2">
      <c r="A225" s="15" t="s">
        <v>239</v>
      </c>
      <c r="B225" s="7" t="s">
        <v>41</v>
      </c>
      <c r="C225" s="7" t="s">
        <v>240</v>
      </c>
      <c r="D225" s="16" t="s">
        <v>0</v>
      </c>
      <c r="E225" s="10">
        <f>+E226+E227</f>
        <v>1197241.4300000002</v>
      </c>
      <c r="F225" s="10">
        <v>450200</v>
      </c>
      <c r="G225" s="10">
        <v>450200</v>
      </c>
    </row>
    <row r="226" spans="1:7" ht="25.5" x14ac:dyDescent="0.2">
      <c r="A226" s="21" t="s">
        <v>30</v>
      </c>
      <c r="B226" s="22" t="s">
        <v>41</v>
      </c>
      <c r="C226" s="22" t="s">
        <v>240</v>
      </c>
      <c r="D226" s="22" t="s">
        <v>31</v>
      </c>
      <c r="E226" s="23">
        <v>847241.43</v>
      </c>
      <c r="F226" s="23" t="s">
        <v>0</v>
      </c>
      <c r="G226" s="23" t="s">
        <v>0</v>
      </c>
    </row>
    <row r="227" spans="1:7" ht="38.25" x14ac:dyDescent="0.2">
      <c r="A227" s="21" t="s">
        <v>50</v>
      </c>
      <c r="B227" s="22" t="s">
        <v>41</v>
      </c>
      <c r="C227" s="22" t="s">
        <v>240</v>
      </c>
      <c r="D227" s="22" t="s">
        <v>51</v>
      </c>
      <c r="E227" s="23">
        <v>350000</v>
      </c>
      <c r="F227" s="23">
        <v>450200</v>
      </c>
      <c r="G227" s="23">
        <v>450200</v>
      </c>
    </row>
    <row r="228" spans="1:7" ht="38.25" x14ac:dyDescent="0.2">
      <c r="A228" s="15" t="s">
        <v>241</v>
      </c>
      <c r="B228" s="7" t="s">
        <v>41</v>
      </c>
      <c r="C228" s="7" t="s">
        <v>242</v>
      </c>
      <c r="D228" s="16" t="s">
        <v>0</v>
      </c>
      <c r="E228" s="10">
        <f>+E229</f>
        <v>57787</v>
      </c>
      <c r="F228" s="10">
        <v>115574</v>
      </c>
      <c r="G228" s="10">
        <v>115574</v>
      </c>
    </row>
    <row r="229" spans="1:7" ht="25.5" x14ac:dyDescent="0.2">
      <c r="A229" s="21" t="s">
        <v>30</v>
      </c>
      <c r="B229" s="22" t="s">
        <v>41</v>
      </c>
      <c r="C229" s="22" t="s">
        <v>242</v>
      </c>
      <c r="D229" s="22" t="s">
        <v>31</v>
      </c>
      <c r="E229" s="23">
        <v>57787</v>
      </c>
      <c r="F229" s="23">
        <v>115574</v>
      </c>
      <c r="G229" s="23">
        <v>115574</v>
      </c>
    </row>
    <row r="230" spans="1:7" ht="38.25" x14ac:dyDescent="0.2">
      <c r="A230" s="15" t="s">
        <v>243</v>
      </c>
      <c r="B230" s="7" t="s">
        <v>41</v>
      </c>
      <c r="C230" s="7" t="s">
        <v>244</v>
      </c>
      <c r="D230" s="16" t="s">
        <v>0</v>
      </c>
      <c r="E230" s="10">
        <f>+E231+E250+E262+E268</f>
        <v>5237515.4800000004</v>
      </c>
      <c r="F230" s="10">
        <v>4199845</v>
      </c>
      <c r="G230" s="10">
        <v>4216796</v>
      </c>
    </row>
    <row r="231" spans="1:7" ht="15.75" x14ac:dyDescent="0.2">
      <c r="A231" s="15" t="s">
        <v>245</v>
      </c>
      <c r="B231" s="7" t="s">
        <v>41</v>
      </c>
      <c r="C231" s="7" t="s">
        <v>246</v>
      </c>
      <c r="D231" s="16" t="s">
        <v>0</v>
      </c>
      <c r="E231" s="10">
        <f>+E232+E238+E244</f>
        <v>3638273.13</v>
      </c>
      <c r="F231" s="10">
        <v>3416845</v>
      </c>
      <c r="G231" s="10">
        <v>3433796</v>
      </c>
    </row>
    <row r="232" spans="1:7" ht="51" x14ac:dyDescent="0.2">
      <c r="A232" s="15" t="s">
        <v>247</v>
      </c>
      <c r="B232" s="7" t="s">
        <v>41</v>
      </c>
      <c r="C232" s="7" t="s">
        <v>248</v>
      </c>
      <c r="D232" s="16" t="s">
        <v>0</v>
      </c>
      <c r="E232" s="10">
        <f>+E233+E235</f>
        <v>1996433.33</v>
      </c>
      <c r="F232" s="10">
        <v>1746300</v>
      </c>
      <c r="G232" s="10">
        <v>1748000</v>
      </c>
    </row>
    <row r="233" spans="1:7" ht="51" x14ac:dyDescent="0.2">
      <c r="A233" s="17" t="s">
        <v>247</v>
      </c>
      <c r="B233" s="18" t="s">
        <v>41</v>
      </c>
      <c r="C233" s="18" t="s">
        <v>249</v>
      </c>
      <c r="D233" s="19" t="s">
        <v>0</v>
      </c>
      <c r="E233" s="20">
        <f>+E234</f>
        <v>1953333.33</v>
      </c>
      <c r="F233" s="20">
        <v>1701700</v>
      </c>
      <c r="G233" s="20">
        <v>1701700</v>
      </c>
    </row>
    <row r="234" spans="1:7" ht="25.5" x14ac:dyDescent="0.2">
      <c r="A234" s="21" t="s">
        <v>104</v>
      </c>
      <c r="B234" s="22" t="s">
        <v>41</v>
      </c>
      <c r="C234" s="22" t="s">
        <v>249</v>
      </c>
      <c r="D234" s="22" t="s">
        <v>105</v>
      </c>
      <c r="E234" s="23">
        <f>1701700+251633.33</f>
        <v>1953333.33</v>
      </c>
      <c r="F234" s="23">
        <v>1701700</v>
      </c>
      <c r="G234" s="23">
        <v>1701700</v>
      </c>
    </row>
    <row r="235" spans="1:7" ht="51" x14ac:dyDescent="0.2">
      <c r="A235" s="17" t="s">
        <v>247</v>
      </c>
      <c r="B235" s="18" t="s">
        <v>41</v>
      </c>
      <c r="C235" s="18" t="s">
        <v>250</v>
      </c>
      <c r="D235" s="19" t="s">
        <v>0</v>
      </c>
      <c r="E235" s="20">
        <f>+E236+E237</f>
        <v>43100</v>
      </c>
      <c r="F235" s="20">
        <v>44600</v>
      </c>
      <c r="G235" s="20">
        <v>46300</v>
      </c>
    </row>
    <row r="236" spans="1:7" ht="63.75" x14ac:dyDescent="0.2">
      <c r="A236" s="21" t="s">
        <v>28</v>
      </c>
      <c r="B236" s="22" t="s">
        <v>41</v>
      </c>
      <c r="C236" s="22" t="s">
        <v>250</v>
      </c>
      <c r="D236" s="22" t="s">
        <v>29</v>
      </c>
      <c r="E236" s="23">
        <v>42200</v>
      </c>
      <c r="F236" s="23">
        <v>43700</v>
      </c>
      <c r="G236" s="23">
        <v>45400</v>
      </c>
    </row>
    <row r="237" spans="1:7" ht="25.5" x14ac:dyDescent="0.2">
      <c r="A237" s="21" t="s">
        <v>30</v>
      </c>
      <c r="B237" s="22" t="s">
        <v>41</v>
      </c>
      <c r="C237" s="22" t="s">
        <v>250</v>
      </c>
      <c r="D237" s="22" t="s">
        <v>31</v>
      </c>
      <c r="E237" s="23">
        <v>900</v>
      </c>
      <c r="F237" s="23">
        <v>900</v>
      </c>
      <c r="G237" s="23">
        <v>900</v>
      </c>
    </row>
    <row r="238" spans="1:7" ht="89.25" x14ac:dyDescent="0.2">
      <c r="A238" s="15" t="s">
        <v>251</v>
      </c>
      <c r="B238" s="7" t="s">
        <v>41</v>
      </c>
      <c r="C238" s="7" t="s">
        <v>252</v>
      </c>
      <c r="D238" s="16" t="s">
        <v>0</v>
      </c>
      <c r="E238" s="10">
        <f>+E239+E241</f>
        <v>848898</v>
      </c>
      <c r="F238" s="10">
        <v>849298</v>
      </c>
      <c r="G238" s="10">
        <v>849998</v>
      </c>
    </row>
    <row r="239" spans="1:7" ht="51" x14ac:dyDescent="0.2">
      <c r="A239" s="17" t="s">
        <v>253</v>
      </c>
      <c r="B239" s="18" t="s">
        <v>41</v>
      </c>
      <c r="C239" s="18" t="s">
        <v>254</v>
      </c>
      <c r="D239" s="19" t="s">
        <v>0</v>
      </c>
      <c r="E239" s="20">
        <f>+E240</f>
        <v>834498</v>
      </c>
      <c r="F239" s="20">
        <v>834498</v>
      </c>
      <c r="G239" s="20">
        <v>834498</v>
      </c>
    </row>
    <row r="240" spans="1:7" x14ac:dyDescent="0.2">
      <c r="A240" s="21" t="s">
        <v>79</v>
      </c>
      <c r="B240" s="22" t="s">
        <v>41</v>
      </c>
      <c r="C240" s="22" t="s">
        <v>254</v>
      </c>
      <c r="D240" s="22" t="s">
        <v>80</v>
      </c>
      <c r="E240" s="23">
        <v>834498</v>
      </c>
      <c r="F240" s="23">
        <v>834498</v>
      </c>
      <c r="G240" s="23">
        <v>834498</v>
      </c>
    </row>
    <row r="241" spans="1:7" ht="89.25" x14ac:dyDescent="0.2">
      <c r="A241" s="17" t="s">
        <v>251</v>
      </c>
      <c r="B241" s="18" t="s">
        <v>41</v>
      </c>
      <c r="C241" s="18" t="s">
        <v>255</v>
      </c>
      <c r="D241" s="19" t="s">
        <v>0</v>
      </c>
      <c r="E241" s="20">
        <f>+E242+E243</f>
        <v>14400</v>
      </c>
      <c r="F241" s="20">
        <v>14800</v>
      </c>
      <c r="G241" s="20">
        <v>15500</v>
      </c>
    </row>
    <row r="242" spans="1:7" ht="63.75" x14ac:dyDescent="0.2">
      <c r="A242" s="21" t="s">
        <v>28</v>
      </c>
      <c r="B242" s="22" t="s">
        <v>41</v>
      </c>
      <c r="C242" s="22" t="s">
        <v>255</v>
      </c>
      <c r="D242" s="22" t="s">
        <v>29</v>
      </c>
      <c r="E242" s="23">
        <v>14100</v>
      </c>
      <c r="F242" s="23">
        <v>14500</v>
      </c>
      <c r="G242" s="23">
        <v>15200</v>
      </c>
    </row>
    <row r="243" spans="1:7" ht="25.5" x14ac:dyDescent="0.2">
      <c r="A243" s="21" t="s">
        <v>30</v>
      </c>
      <c r="B243" s="22" t="s">
        <v>41</v>
      </c>
      <c r="C243" s="22" t="s">
        <v>255</v>
      </c>
      <c r="D243" s="22" t="s">
        <v>31</v>
      </c>
      <c r="E243" s="23">
        <v>300</v>
      </c>
      <c r="F243" s="23">
        <v>300</v>
      </c>
      <c r="G243" s="23">
        <v>300</v>
      </c>
    </row>
    <row r="244" spans="1:7" ht="25.5" x14ac:dyDescent="0.2">
      <c r="A244" s="15" t="s">
        <v>256</v>
      </c>
      <c r="B244" s="7" t="s">
        <v>41</v>
      </c>
      <c r="C244" s="7" t="s">
        <v>257</v>
      </c>
      <c r="D244" s="16" t="s">
        <v>0</v>
      </c>
      <c r="E244" s="10">
        <f>+E245+E248</f>
        <v>792941.8</v>
      </c>
      <c r="F244" s="10">
        <v>821247</v>
      </c>
      <c r="G244" s="10">
        <v>835798</v>
      </c>
    </row>
    <row r="245" spans="1:7" ht="25.5" x14ac:dyDescent="0.2">
      <c r="A245" s="17" t="s">
        <v>256</v>
      </c>
      <c r="B245" s="18" t="s">
        <v>41</v>
      </c>
      <c r="C245" s="18" t="s">
        <v>258</v>
      </c>
      <c r="D245" s="19" t="s">
        <v>0</v>
      </c>
      <c r="E245" s="20">
        <f>+E246+E247</f>
        <v>359779</v>
      </c>
      <c r="F245" s="20">
        <v>371247</v>
      </c>
      <c r="G245" s="20">
        <v>385798</v>
      </c>
    </row>
    <row r="246" spans="1:7" ht="63.75" x14ac:dyDescent="0.2">
      <c r="A246" s="21" t="s">
        <v>28</v>
      </c>
      <c r="B246" s="22" t="s">
        <v>41</v>
      </c>
      <c r="C246" s="22" t="s">
        <v>258</v>
      </c>
      <c r="D246" s="22" t="s">
        <v>29</v>
      </c>
      <c r="E246" s="23">
        <v>344779</v>
      </c>
      <c r="F246" s="23">
        <v>356247</v>
      </c>
      <c r="G246" s="23">
        <v>370798</v>
      </c>
    </row>
    <row r="247" spans="1:7" ht="25.5" x14ac:dyDescent="0.2">
      <c r="A247" s="21" t="s">
        <v>30</v>
      </c>
      <c r="B247" s="22" t="s">
        <v>41</v>
      </c>
      <c r="C247" s="22" t="s">
        <v>258</v>
      </c>
      <c r="D247" s="22" t="s">
        <v>31</v>
      </c>
      <c r="E247" s="23">
        <v>15000</v>
      </c>
      <c r="F247" s="23">
        <v>15000</v>
      </c>
      <c r="G247" s="23">
        <v>15000</v>
      </c>
    </row>
    <row r="248" spans="1:7" ht="25.5" x14ac:dyDescent="0.2">
      <c r="A248" s="17" t="s">
        <v>256</v>
      </c>
      <c r="B248" s="18" t="s">
        <v>41</v>
      </c>
      <c r="C248" s="18" t="s">
        <v>259</v>
      </c>
      <c r="D248" s="19" t="s">
        <v>0</v>
      </c>
      <c r="E248" s="20">
        <f>+E249</f>
        <v>433162.8</v>
      </c>
      <c r="F248" s="20">
        <v>450000</v>
      </c>
      <c r="G248" s="20">
        <v>450000</v>
      </c>
    </row>
    <row r="249" spans="1:7" x14ac:dyDescent="0.2">
      <c r="A249" s="21" t="s">
        <v>79</v>
      </c>
      <c r="B249" s="22" t="s">
        <v>41</v>
      </c>
      <c r="C249" s="22" t="s">
        <v>259</v>
      </c>
      <c r="D249" s="22" t="s">
        <v>80</v>
      </c>
      <c r="E249" s="23">
        <v>433162.8</v>
      </c>
      <c r="F249" s="23">
        <v>450000</v>
      </c>
      <c r="G249" s="23">
        <v>450000</v>
      </c>
    </row>
    <row r="250" spans="1:7" ht="15.75" x14ac:dyDescent="0.2">
      <c r="A250" s="15" t="s">
        <v>260</v>
      </c>
      <c r="B250" s="7" t="s">
        <v>41</v>
      </c>
      <c r="C250" s="7" t="s">
        <v>261</v>
      </c>
      <c r="D250" s="16" t="s">
        <v>0</v>
      </c>
      <c r="E250" s="10">
        <f>+E251+E256+E258+E260</f>
        <v>509742.35</v>
      </c>
      <c r="F250" s="10">
        <v>463000</v>
      </c>
      <c r="G250" s="10">
        <v>463000</v>
      </c>
    </row>
    <row r="251" spans="1:7" ht="25.5" x14ac:dyDescent="0.2">
      <c r="A251" s="15" t="s">
        <v>262</v>
      </c>
      <c r="B251" s="7" t="s">
        <v>41</v>
      </c>
      <c r="C251" s="7" t="s">
        <v>263</v>
      </c>
      <c r="D251" s="16" t="s">
        <v>0</v>
      </c>
      <c r="E251" s="10">
        <f>+E252+E253+E254+E255</f>
        <v>391509.44999999995</v>
      </c>
      <c r="F251" s="10">
        <v>290000</v>
      </c>
      <c r="G251" s="10">
        <v>290000</v>
      </c>
    </row>
    <row r="252" spans="1:7" ht="63.75" x14ac:dyDescent="0.2">
      <c r="A252" s="21" t="s">
        <v>28</v>
      </c>
      <c r="B252" s="22" t="s">
        <v>41</v>
      </c>
      <c r="C252" s="22" t="s">
        <v>263</v>
      </c>
      <c r="D252" s="22" t="s">
        <v>29</v>
      </c>
      <c r="E252" s="23">
        <f>5000-5000</f>
        <v>0</v>
      </c>
      <c r="F252" s="23" t="s">
        <v>0</v>
      </c>
      <c r="G252" s="23" t="s">
        <v>0</v>
      </c>
    </row>
    <row r="253" spans="1:7" ht="25.5" x14ac:dyDescent="0.2">
      <c r="A253" s="21" t="s">
        <v>30</v>
      </c>
      <c r="B253" s="22" t="s">
        <v>41</v>
      </c>
      <c r="C253" s="22" t="s">
        <v>263</v>
      </c>
      <c r="D253" s="22" t="s">
        <v>31</v>
      </c>
      <c r="E253" s="23">
        <f>350097.1-50372.65</f>
        <v>299724.44999999995</v>
      </c>
      <c r="F253" s="23">
        <v>239000</v>
      </c>
      <c r="G253" s="23">
        <v>239000</v>
      </c>
    </row>
    <row r="254" spans="1:7" x14ac:dyDescent="0.2">
      <c r="A254" s="21" t="s">
        <v>79</v>
      </c>
      <c r="B254" s="22" t="s">
        <v>41</v>
      </c>
      <c r="C254" s="22" t="s">
        <v>263</v>
      </c>
      <c r="D254" s="22" t="s">
        <v>80</v>
      </c>
      <c r="E254" s="23">
        <f>68000-5000</f>
        <v>63000</v>
      </c>
      <c r="F254" s="23">
        <v>51000</v>
      </c>
      <c r="G254" s="23">
        <v>51000</v>
      </c>
    </row>
    <row r="255" spans="1:7" ht="38.25" x14ac:dyDescent="0.2">
      <c r="A255" s="21" t="s">
        <v>50</v>
      </c>
      <c r="B255" s="22" t="s">
        <v>41</v>
      </c>
      <c r="C255" s="22" t="s">
        <v>263</v>
      </c>
      <c r="D255" s="22" t="s">
        <v>51</v>
      </c>
      <c r="E255" s="23">
        <f>62500-33715</f>
        <v>28785</v>
      </c>
      <c r="F255" s="23" t="s">
        <v>0</v>
      </c>
      <c r="G255" s="23" t="s">
        <v>0</v>
      </c>
    </row>
    <row r="256" spans="1:7" ht="15.75" x14ac:dyDescent="0.2">
      <c r="A256" s="15" t="s">
        <v>264</v>
      </c>
      <c r="B256" s="7" t="s">
        <v>41</v>
      </c>
      <c r="C256" s="7" t="s">
        <v>265</v>
      </c>
      <c r="D256" s="16" t="s">
        <v>0</v>
      </c>
      <c r="E256" s="10">
        <f>+E257</f>
        <v>8232.9</v>
      </c>
      <c r="F256" s="10">
        <v>23000</v>
      </c>
      <c r="G256" s="10">
        <v>23000</v>
      </c>
    </row>
    <row r="257" spans="1:7" ht="25.5" x14ac:dyDescent="0.2">
      <c r="A257" s="21" t="s">
        <v>30</v>
      </c>
      <c r="B257" s="22" t="s">
        <v>41</v>
      </c>
      <c r="C257" s="22" t="s">
        <v>265</v>
      </c>
      <c r="D257" s="22" t="s">
        <v>31</v>
      </c>
      <c r="E257" s="23">
        <v>8232.9</v>
      </c>
      <c r="F257" s="23">
        <v>23000</v>
      </c>
      <c r="G257" s="23">
        <v>23000</v>
      </c>
    </row>
    <row r="258" spans="1:7" ht="25.5" x14ac:dyDescent="0.2">
      <c r="A258" s="15" t="s">
        <v>266</v>
      </c>
      <c r="B258" s="7" t="s">
        <v>41</v>
      </c>
      <c r="C258" s="7" t="s">
        <v>267</v>
      </c>
      <c r="D258" s="16" t="s">
        <v>0</v>
      </c>
      <c r="E258" s="10">
        <f>+E259</f>
        <v>100000</v>
      </c>
      <c r="F258" s="10">
        <v>140000</v>
      </c>
      <c r="G258" s="10">
        <v>140000</v>
      </c>
    </row>
    <row r="259" spans="1:7" ht="25.5" x14ac:dyDescent="0.2">
      <c r="A259" s="21" t="s">
        <v>30</v>
      </c>
      <c r="B259" s="22" t="s">
        <v>41</v>
      </c>
      <c r="C259" s="22" t="s">
        <v>267</v>
      </c>
      <c r="D259" s="22" t="s">
        <v>31</v>
      </c>
      <c r="E259" s="23">
        <f>140000-40000</f>
        <v>100000</v>
      </c>
      <c r="F259" s="23">
        <v>140000</v>
      </c>
      <c r="G259" s="23">
        <v>140000</v>
      </c>
    </row>
    <row r="260" spans="1:7" ht="38.25" x14ac:dyDescent="0.2">
      <c r="A260" s="15" t="s">
        <v>268</v>
      </c>
      <c r="B260" s="7" t="s">
        <v>41</v>
      </c>
      <c r="C260" s="7" t="s">
        <v>269</v>
      </c>
      <c r="D260" s="16" t="s">
        <v>0</v>
      </c>
      <c r="E260" s="10">
        <f>+E261</f>
        <v>10000</v>
      </c>
      <c r="F260" s="10">
        <v>10000</v>
      </c>
      <c r="G260" s="10">
        <v>10000</v>
      </c>
    </row>
    <row r="261" spans="1:7" ht="25.5" x14ac:dyDescent="0.2">
      <c r="A261" s="21" t="s">
        <v>30</v>
      </c>
      <c r="B261" s="22" t="s">
        <v>41</v>
      </c>
      <c r="C261" s="22" t="s">
        <v>269</v>
      </c>
      <c r="D261" s="22" t="s">
        <v>31</v>
      </c>
      <c r="E261" s="23">
        <v>10000</v>
      </c>
      <c r="F261" s="23">
        <v>10000</v>
      </c>
      <c r="G261" s="23">
        <v>10000</v>
      </c>
    </row>
    <row r="262" spans="1:7" ht="15.75" x14ac:dyDescent="0.2">
      <c r="A262" s="15" t="s">
        <v>270</v>
      </c>
      <c r="B262" s="7" t="s">
        <v>41</v>
      </c>
      <c r="C262" s="7" t="s">
        <v>271</v>
      </c>
      <c r="D262" s="16" t="s">
        <v>0</v>
      </c>
      <c r="E262" s="10">
        <f>+E263+E266</f>
        <v>990700</v>
      </c>
      <c r="F262" s="10">
        <v>320000</v>
      </c>
      <c r="G262" s="10">
        <v>320000</v>
      </c>
    </row>
    <row r="263" spans="1:7" ht="25.5" x14ac:dyDescent="0.2">
      <c r="A263" s="15" t="s">
        <v>272</v>
      </c>
      <c r="B263" s="7" t="s">
        <v>41</v>
      </c>
      <c r="C263" s="7" t="s">
        <v>273</v>
      </c>
      <c r="D263" s="16" t="s">
        <v>0</v>
      </c>
      <c r="E263" s="10">
        <f>+E264</f>
        <v>670700</v>
      </c>
      <c r="F263" s="10" t="s">
        <v>0</v>
      </c>
      <c r="G263" s="10" t="s">
        <v>0</v>
      </c>
    </row>
    <row r="264" spans="1:7" ht="25.5" x14ac:dyDescent="0.2">
      <c r="A264" s="17" t="s">
        <v>272</v>
      </c>
      <c r="B264" s="18" t="s">
        <v>41</v>
      </c>
      <c r="C264" s="18" t="s">
        <v>274</v>
      </c>
      <c r="D264" s="19" t="s">
        <v>0</v>
      </c>
      <c r="E264" s="20">
        <f>+E265</f>
        <v>670700</v>
      </c>
      <c r="F264" s="20" t="s">
        <v>0</v>
      </c>
      <c r="G264" s="20" t="s">
        <v>0</v>
      </c>
    </row>
    <row r="265" spans="1:7" ht="25.5" x14ac:dyDescent="0.2">
      <c r="A265" s="21" t="s">
        <v>30</v>
      </c>
      <c r="B265" s="22" t="s">
        <v>41</v>
      </c>
      <c r="C265" s="22" t="s">
        <v>274</v>
      </c>
      <c r="D265" s="22" t="s">
        <v>31</v>
      </c>
      <c r="E265" s="23">
        <v>670700</v>
      </c>
      <c r="F265" s="23" t="s">
        <v>0</v>
      </c>
      <c r="G265" s="23" t="s">
        <v>0</v>
      </c>
    </row>
    <row r="266" spans="1:7" ht="25.5" x14ac:dyDescent="0.2">
      <c r="A266" s="15" t="s">
        <v>275</v>
      </c>
      <c r="B266" s="7" t="s">
        <v>41</v>
      </c>
      <c r="C266" s="7" t="s">
        <v>276</v>
      </c>
      <c r="D266" s="16" t="s">
        <v>0</v>
      </c>
      <c r="E266" s="10">
        <f>+E267</f>
        <v>320000</v>
      </c>
      <c r="F266" s="10">
        <v>320000</v>
      </c>
      <c r="G266" s="10">
        <v>320000</v>
      </c>
    </row>
    <row r="267" spans="1:7" ht="25.5" x14ac:dyDescent="0.2">
      <c r="A267" s="21" t="s">
        <v>30</v>
      </c>
      <c r="B267" s="22" t="s">
        <v>41</v>
      </c>
      <c r="C267" s="22" t="s">
        <v>276</v>
      </c>
      <c r="D267" s="22" t="s">
        <v>31</v>
      </c>
      <c r="E267" s="23">
        <v>320000</v>
      </c>
      <c r="F267" s="23">
        <v>320000</v>
      </c>
      <c r="G267" s="23">
        <v>320000</v>
      </c>
    </row>
    <row r="268" spans="1:7" ht="15.75" x14ac:dyDescent="0.2">
      <c r="A268" s="15" t="s">
        <v>277</v>
      </c>
      <c r="B268" s="7" t="s">
        <v>41</v>
      </c>
      <c r="C268" s="7" t="s">
        <v>278</v>
      </c>
      <c r="D268" s="16" t="s">
        <v>0</v>
      </c>
      <c r="E268" s="10">
        <f>+E269</f>
        <v>98800</v>
      </c>
      <c r="F268" s="10" t="s">
        <v>0</v>
      </c>
      <c r="G268" s="10" t="s">
        <v>0</v>
      </c>
    </row>
    <row r="269" spans="1:7" ht="165.75" x14ac:dyDescent="0.2">
      <c r="A269" s="15" t="s">
        <v>279</v>
      </c>
      <c r="B269" s="7" t="s">
        <v>41</v>
      </c>
      <c r="C269" s="7" t="s">
        <v>280</v>
      </c>
      <c r="D269" s="16" t="s">
        <v>0</v>
      </c>
      <c r="E269" s="10">
        <f>+E270</f>
        <v>98800</v>
      </c>
      <c r="F269" s="10" t="s">
        <v>0</v>
      </c>
      <c r="G269" s="10" t="s">
        <v>0</v>
      </c>
    </row>
    <row r="270" spans="1:7" ht="25.5" x14ac:dyDescent="0.2">
      <c r="A270" s="21" t="s">
        <v>30</v>
      </c>
      <c r="B270" s="22" t="s">
        <v>41</v>
      </c>
      <c r="C270" s="22" t="s">
        <v>280</v>
      </c>
      <c r="D270" s="22" t="s">
        <v>31</v>
      </c>
      <c r="E270" s="23">
        <v>98800</v>
      </c>
      <c r="F270" s="23" t="s">
        <v>0</v>
      </c>
      <c r="G270" s="23" t="s">
        <v>0</v>
      </c>
    </row>
    <row r="271" spans="1:7" ht="25.5" x14ac:dyDescent="0.2">
      <c r="A271" s="15" t="s">
        <v>281</v>
      </c>
      <c r="B271" s="7" t="s">
        <v>41</v>
      </c>
      <c r="C271" s="7" t="s">
        <v>282</v>
      </c>
      <c r="D271" s="16" t="s">
        <v>0</v>
      </c>
      <c r="E271" s="10">
        <f>+E272+E275+E278+E294</f>
        <v>99361364.210000008</v>
      </c>
      <c r="F271" s="10">
        <v>72841940.049999997</v>
      </c>
      <c r="G271" s="10">
        <v>73289575.890000001</v>
      </c>
    </row>
    <row r="272" spans="1:7" ht="15.75" x14ac:dyDescent="0.2">
      <c r="A272" s="15" t="s">
        <v>283</v>
      </c>
      <c r="B272" s="7" t="s">
        <v>41</v>
      </c>
      <c r="C272" s="7" t="s">
        <v>284</v>
      </c>
      <c r="D272" s="16" t="s">
        <v>0</v>
      </c>
      <c r="E272" s="10">
        <f>+E273</f>
        <v>50000</v>
      </c>
      <c r="F272" s="10">
        <v>50000</v>
      </c>
      <c r="G272" s="10">
        <v>50000</v>
      </c>
    </row>
    <row r="273" spans="1:7" ht="127.5" x14ac:dyDescent="0.2">
      <c r="A273" s="15" t="s">
        <v>285</v>
      </c>
      <c r="B273" s="7" t="s">
        <v>41</v>
      </c>
      <c r="C273" s="7" t="s">
        <v>286</v>
      </c>
      <c r="D273" s="16" t="s">
        <v>0</v>
      </c>
      <c r="E273" s="10">
        <f>+E274</f>
        <v>50000</v>
      </c>
      <c r="F273" s="10">
        <v>50000</v>
      </c>
      <c r="G273" s="10">
        <v>50000</v>
      </c>
    </row>
    <row r="274" spans="1:7" ht="25.5" x14ac:dyDescent="0.2">
      <c r="A274" s="21" t="s">
        <v>30</v>
      </c>
      <c r="B274" s="22" t="s">
        <v>41</v>
      </c>
      <c r="C274" s="22" t="s">
        <v>286</v>
      </c>
      <c r="D274" s="22" t="s">
        <v>31</v>
      </c>
      <c r="E274" s="23">
        <v>50000</v>
      </c>
      <c r="F274" s="23">
        <v>50000</v>
      </c>
      <c r="G274" s="23">
        <v>50000</v>
      </c>
    </row>
    <row r="275" spans="1:7" ht="15.75" x14ac:dyDescent="0.2">
      <c r="A275" s="15" t="s">
        <v>287</v>
      </c>
      <c r="B275" s="7" t="s">
        <v>41</v>
      </c>
      <c r="C275" s="7" t="s">
        <v>288</v>
      </c>
      <c r="D275" s="16" t="s">
        <v>0</v>
      </c>
      <c r="E275" s="10">
        <f>+E276</f>
        <v>7500</v>
      </c>
      <c r="F275" s="10" t="s">
        <v>0</v>
      </c>
      <c r="G275" s="10" t="s">
        <v>0</v>
      </c>
    </row>
    <row r="276" spans="1:7" ht="102" x14ac:dyDescent="0.2">
      <c r="A276" s="15" t="s">
        <v>289</v>
      </c>
      <c r="B276" s="7" t="s">
        <v>41</v>
      </c>
      <c r="C276" s="7" t="s">
        <v>290</v>
      </c>
      <c r="D276" s="16" t="s">
        <v>0</v>
      </c>
      <c r="E276" s="10">
        <f>+E277</f>
        <v>7500</v>
      </c>
      <c r="F276" s="10" t="s">
        <v>0</v>
      </c>
      <c r="G276" s="10" t="s">
        <v>0</v>
      </c>
    </row>
    <row r="277" spans="1:7" ht="25.5" x14ac:dyDescent="0.2">
      <c r="A277" s="21" t="s">
        <v>30</v>
      </c>
      <c r="B277" s="22" t="s">
        <v>41</v>
      </c>
      <c r="C277" s="22" t="s">
        <v>290</v>
      </c>
      <c r="D277" s="22" t="s">
        <v>31</v>
      </c>
      <c r="E277" s="23">
        <v>7500</v>
      </c>
      <c r="F277" s="23" t="s">
        <v>0</v>
      </c>
      <c r="G277" s="23" t="s">
        <v>0</v>
      </c>
    </row>
    <row r="278" spans="1:7" ht="25.5" x14ac:dyDescent="0.2">
      <c r="A278" s="15" t="s">
        <v>291</v>
      </c>
      <c r="B278" s="7" t="s">
        <v>41</v>
      </c>
      <c r="C278" s="7" t="s">
        <v>292</v>
      </c>
      <c r="D278" s="16" t="s">
        <v>0</v>
      </c>
      <c r="E278" s="10">
        <f>+E279+E292</f>
        <v>85700260.670000017</v>
      </c>
      <c r="F278" s="10">
        <v>62143717.590000004</v>
      </c>
      <c r="G278" s="10">
        <v>62591353.43</v>
      </c>
    </row>
    <row r="279" spans="1:7" ht="25.5" x14ac:dyDescent="0.2">
      <c r="A279" s="15" t="s">
        <v>293</v>
      </c>
      <c r="B279" s="7" t="s">
        <v>41</v>
      </c>
      <c r="C279" s="7" t="s">
        <v>294</v>
      </c>
      <c r="D279" s="16" t="s">
        <v>0</v>
      </c>
      <c r="E279" s="10">
        <f>+E280+E285+E288+E290</f>
        <v>81776677.49000001</v>
      </c>
      <c r="F279" s="10">
        <v>59385809.520000003</v>
      </c>
      <c r="G279" s="10">
        <v>59833445.359999999</v>
      </c>
    </row>
    <row r="280" spans="1:7" ht="15.75" x14ac:dyDescent="0.2">
      <c r="A280" s="17" t="s">
        <v>48</v>
      </c>
      <c r="B280" s="18" t="s">
        <v>41</v>
      </c>
      <c r="C280" s="18" t="s">
        <v>295</v>
      </c>
      <c r="D280" s="19" t="s">
        <v>0</v>
      </c>
      <c r="E280" s="20">
        <f>+E281+E282+E283+E284</f>
        <v>75757271.530000001</v>
      </c>
      <c r="F280" s="20">
        <v>52709341.020000003</v>
      </c>
      <c r="G280" s="20">
        <v>52787931.240000002</v>
      </c>
    </row>
    <row r="281" spans="1:7" ht="63.75" x14ac:dyDescent="0.2">
      <c r="A281" s="21" t="s">
        <v>28</v>
      </c>
      <c r="B281" s="22" t="s">
        <v>41</v>
      </c>
      <c r="C281" s="22" t="s">
        <v>295</v>
      </c>
      <c r="D281" s="22" t="s">
        <v>29</v>
      </c>
      <c r="E281" s="23">
        <f>61166793.59-895800</f>
        <v>60270993.590000004</v>
      </c>
      <c r="F281" s="23">
        <v>38384365.649999999</v>
      </c>
      <c r="G281" s="23">
        <v>38519413.869999997</v>
      </c>
    </row>
    <row r="282" spans="1:7" ht="25.5" x14ac:dyDescent="0.2">
      <c r="A282" s="21" t="s">
        <v>30</v>
      </c>
      <c r="B282" s="22" t="s">
        <v>41</v>
      </c>
      <c r="C282" s="22" t="s">
        <v>295</v>
      </c>
      <c r="D282" s="22" t="s">
        <v>31</v>
      </c>
      <c r="E282" s="23">
        <v>5537587.29</v>
      </c>
      <c r="F282" s="23">
        <v>5414841.3499999996</v>
      </c>
      <c r="G282" s="23">
        <v>5558383.3499999996</v>
      </c>
    </row>
    <row r="283" spans="1:7" x14ac:dyDescent="0.2">
      <c r="A283" s="21" t="s">
        <v>79</v>
      </c>
      <c r="B283" s="22" t="s">
        <v>41</v>
      </c>
      <c r="C283" s="22" t="s">
        <v>295</v>
      </c>
      <c r="D283" s="22" t="s">
        <v>80</v>
      </c>
      <c r="E283" s="23">
        <v>8651825.9600000009</v>
      </c>
      <c r="F283" s="23">
        <v>7794108.0199999996</v>
      </c>
      <c r="G283" s="23">
        <v>7794108.0199999996</v>
      </c>
    </row>
    <row r="284" spans="1:7" x14ac:dyDescent="0.2">
      <c r="A284" s="21" t="s">
        <v>32</v>
      </c>
      <c r="B284" s="22" t="s">
        <v>41</v>
      </c>
      <c r="C284" s="22" t="s">
        <v>295</v>
      </c>
      <c r="D284" s="22" t="s">
        <v>33</v>
      </c>
      <c r="E284" s="23">
        <v>1296864.69</v>
      </c>
      <c r="F284" s="23">
        <v>1116026</v>
      </c>
      <c r="G284" s="23">
        <v>916026</v>
      </c>
    </row>
    <row r="285" spans="1:7" ht="25.5" x14ac:dyDescent="0.2">
      <c r="A285" s="17" t="s">
        <v>293</v>
      </c>
      <c r="B285" s="18" t="s">
        <v>41</v>
      </c>
      <c r="C285" s="18" t="s">
        <v>296</v>
      </c>
      <c r="D285" s="19" t="s">
        <v>0</v>
      </c>
      <c r="E285" s="20">
        <f>+E286+E287</f>
        <v>1769900</v>
      </c>
      <c r="F285" s="20">
        <v>1824300</v>
      </c>
      <c r="G285" s="20">
        <v>1893500</v>
      </c>
    </row>
    <row r="286" spans="1:7" ht="63.75" x14ac:dyDescent="0.2">
      <c r="A286" s="21" t="s">
        <v>28</v>
      </c>
      <c r="B286" s="22" t="s">
        <v>41</v>
      </c>
      <c r="C286" s="22" t="s">
        <v>296</v>
      </c>
      <c r="D286" s="22" t="s">
        <v>29</v>
      </c>
      <c r="E286" s="23">
        <v>1669900</v>
      </c>
      <c r="F286" s="23">
        <v>1724300</v>
      </c>
      <c r="G286" s="23">
        <v>1793500</v>
      </c>
    </row>
    <row r="287" spans="1:7" ht="25.5" x14ac:dyDescent="0.2">
      <c r="A287" s="21" t="s">
        <v>30</v>
      </c>
      <c r="B287" s="22" t="s">
        <v>41</v>
      </c>
      <c r="C287" s="22" t="s">
        <v>296</v>
      </c>
      <c r="D287" s="22" t="s">
        <v>31</v>
      </c>
      <c r="E287" s="23">
        <v>100000</v>
      </c>
      <c r="F287" s="23">
        <v>100000</v>
      </c>
      <c r="G287" s="23">
        <v>100000</v>
      </c>
    </row>
    <row r="288" spans="1:7" ht="25.5" x14ac:dyDescent="0.2">
      <c r="A288" s="17" t="s">
        <v>293</v>
      </c>
      <c r="B288" s="18" t="s">
        <v>41</v>
      </c>
      <c r="C288" s="18" t="s">
        <v>297</v>
      </c>
      <c r="D288" s="19" t="s">
        <v>0</v>
      </c>
      <c r="E288" s="20">
        <f>+E289</f>
        <v>203371.2</v>
      </c>
      <c r="F288" s="20">
        <v>203371.2</v>
      </c>
      <c r="G288" s="20">
        <v>203371.2</v>
      </c>
    </row>
    <row r="289" spans="1:7" ht="25.5" x14ac:dyDescent="0.2">
      <c r="A289" s="21" t="s">
        <v>30</v>
      </c>
      <c r="B289" s="22" t="s">
        <v>41</v>
      </c>
      <c r="C289" s="22" t="s">
        <v>297</v>
      </c>
      <c r="D289" s="22" t="s">
        <v>31</v>
      </c>
      <c r="E289" s="23">
        <v>203371.2</v>
      </c>
      <c r="F289" s="23">
        <v>203371.2</v>
      </c>
      <c r="G289" s="23">
        <v>203371.2</v>
      </c>
    </row>
    <row r="290" spans="1:7" ht="25.5" x14ac:dyDescent="0.2">
      <c r="A290" s="17" t="s">
        <v>293</v>
      </c>
      <c r="B290" s="18" t="s">
        <v>41</v>
      </c>
      <c r="C290" s="18" t="s">
        <v>298</v>
      </c>
      <c r="D290" s="19" t="s">
        <v>0</v>
      </c>
      <c r="E290" s="20">
        <f>+E291</f>
        <v>4046134.76</v>
      </c>
      <c r="F290" s="20">
        <v>4648797.3</v>
      </c>
      <c r="G290" s="20">
        <v>4948642.92</v>
      </c>
    </row>
    <row r="291" spans="1:7" ht="25.5" x14ac:dyDescent="0.2">
      <c r="A291" s="21" t="s">
        <v>30</v>
      </c>
      <c r="B291" s="22" t="s">
        <v>41</v>
      </c>
      <c r="C291" s="22" t="s">
        <v>298</v>
      </c>
      <c r="D291" s="22" t="s">
        <v>31</v>
      </c>
      <c r="E291" s="23">
        <v>4046134.76</v>
      </c>
      <c r="F291" s="23">
        <v>4648797.3</v>
      </c>
      <c r="G291" s="23">
        <v>4948642.92</v>
      </c>
    </row>
    <row r="292" spans="1:7" ht="38.25" x14ac:dyDescent="0.2">
      <c r="A292" s="15" t="s">
        <v>299</v>
      </c>
      <c r="B292" s="7" t="s">
        <v>41</v>
      </c>
      <c r="C292" s="7" t="s">
        <v>300</v>
      </c>
      <c r="D292" s="16" t="s">
        <v>0</v>
      </c>
      <c r="E292" s="10">
        <f>+E293</f>
        <v>3923583.18</v>
      </c>
      <c r="F292" s="10">
        <v>2757908.07</v>
      </c>
      <c r="G292" s="10">
        <v>2757908.07</v>
      </c>
    </row>
    <row r="293" spans="1:7" ht="63.75" x14ac:dyDescent="0.2">
      <c r="A293" s="21" t="s">
        <v>28</v>
      </c>
      <c r="B293" s="22" t="s">
        <v>41</v>
      </c>
      <c r="C293" s="22" t="s">
        <v>300</v>
      </c>
      <c r="D293" s="22" t="s">
        <v>29</v>
      </c>
      <c r="E293" s="23">
        <f>3508425.06+415158.12</f>
        <v>3923583.18</v>
      </c>
      <c r="F293" s="23">
        <v>2757908.07</v>
      </c>
      <c r="G293" s="23">
        <v>2757908.07</v>
      </c>
    </row>
    <row r="294" spans="1:7" ht="51" x14ac:dyDescent="0.2">
      <c r="A294" s="15" t="s">
        <v>301</v>
      </c>
      <c r="B294" s="7" t="s">
        <v>41</v>
      </c>
      <c r="C294" s="7" t="s">
        <v>302</v>
      </c>
      <c r="D294" s="16" t="s">
        <v>0</v>
      </c>
      <c r="E294" s="10">
        <f>+E295</f>
        <v>13603603.539999999</v>
      </c>
      <c r="F294" s="10">
        <v>10648222.460000001</v>
      </c>
      <c r="G294" s="10">
        <v>10648222.460000001</v>
      </c>
    </row>
    <row r="295" spans="1:7" ht="51" x14ac:dyDescent="0.2">
      <c r="A295" s="15" t="s">
        <v>303</v>
      </c>
      <c r="B295" s="7" t="s">
        <v>41</v>
      </c>
      <c r="C295" s="7" t="s">
        <v>304</v>
      </c>
      <c r="D295" s="16" t="s">
        <v>0</v>
      </c>
      <c r="E295" s="10">
        <f>+E296+E297+E298</f>
        <v>13603603.539999999</v>
      </c>
      <c r="F295" s="10">
        <v>10648222.460000001</v>
      </c>
      <c r="G295" s="10">
        <v>10648222.460000001</v>
      </c>
    </row>
    <row r="296" spans="1:7" ht="63.75" x14ac:dyDescent="0.2">
      <c r="A296" s="21" t="s">
        <v>28</v>
      </c>
      <c r="B296" s="22" t="s">
        <v>41</v>
      </c>
      <c r="C296" s="22" t="s">
        <v>304</v>
      </c>
      <c r="D296" s="22" t="s">
        <v>29</v>
      </c>
      <c r="E296" s="23">
        <v>13242795.539999999</v>
      </c>
      <c r="F296" s="23">
        <v>10133105.98</v>
      </c>
      <c r="G296" s="23">
        <v>10124300.550000001</v>
      </c>
    </row>
    <row r="297" spans="1:7" ht="25.5" x14ac:dyDescent="0.2">
      <c r="A297" s="21" t="s">
        <v>30</v>
      </c>
      <c r="B297" s="22" t="s">
        <v>41</v>
      </c>
      <c r="C297" s="22" t="s">
        <v>304</v>
      </c>
      <c r="D297" s="22" t="s">
        <v>31</v>
      </c>
      <c r="E297" s="23">
        <v>355108</v>
      </c>
      <c r="F297" s="23">
        <v>509416.48</v>
      </c>
      <c r="G297" s="23">
        <v>518221.91</v>
      </c>
    </row>
    <row r="298" spans="1:7" x14ac:dyDescent="0.2">
      <c r="A298" s="21" t="s">
        <v>32</v>
      </c>
      <c r="B298" s="22" t="s">
        <v>41</v>
      </c>
      <c r="C298" s="22" t="s">
        <v>304</v>
      </c>
      <c r="D298" s="22" t="s">
        <v>33</v>
      </c>
      <c r="E298" s="23">
        <v>5700</v>
      </c>
      <c r="F298" s="23">
        <v>5700</v>
      </c>
      <c r="G298" s="23">
        <v>5700</v>
      </c>
    </row>
    <row r="299" spans="1:7" ht="51" x14ac:dyDescent="0.2">
      <c r="A299" s="15" t="s">
        <v>305</v>
      </c>
      <c r="B299" s="7" t="s">
        <v>41</v>
      </c>
      <c r="C299" s="7" t="s">
        <v>306</v>
      </c>
      <c r="D299" s="16" t="s">
        <v>0</v>
      </c>
      <c r="E299" s="10">
        <f>+E300+E337</f>
        <v>51852161.420000002</v>
      </c>
      <c r="F299" s="10">
        <v>53199152.659999996</v>
      </c>
      <c r="G299" s="10">
        <v>54527516.060000002</v>
      </c>
    </row>
    <row r="300" spans="1:7" ht="25.5" x14ac:dyDescent="0.2">
      <c r="A300" s="15" t="s">
        <v>307</v>
      </c>
      <c r="B300" s="7" t="s">
        <v>41</v>
      </c>
      <c r="C300" s="7" t="s">
        <v>308</v>
      </c>
      <c r="D300" s="16" t="s">
        <v>0</v>
      </c>
      <c r="E300" s="10">
        <f>+E301+E309+E312+E317+E319+E322+E324+E326+E332+E335</f>
        <v>50916883.660000004</v>
      </c>
      <c r="F300" s="10">
        <v>47710035.609999999</v>
      </c>
      <c r="G300" s="10">
        <v>48038399.009999998</v>
      </c>
    </row>
    <row r="301" spans="1:7" ht="25.5" x14ac:dyDescent="0.2">
      <c r="A301" s="15" t="s">
        <v>309</v>
      </c>
      <c r="B301" s="7" t="s">
        <v>41</v>
      </c>
      <c r="C301" s="7" t="s">
        <v>310</v>
      </c>
      <c r="D301" s="16" t="s">
        <v>0</v>
      </c>
      <c r="E301" s="10">
        <f>+E302+E306</f>
        <v>7956997.8800000008</v>
      </c>
      <c r="F301" s="10">
        <v>8521732</v>
      </c>
      <c r="G301" s="10">
        <v>8373955</v>
      </c>
    </row>
    <row r="302" spans="1:7" ht="15.75" x14ac:dyDescent="0.2">
      <c r="A302" s="17" t="s">
        <v>48</v>
      </c>
      <c r="B302" s="18" t="s">
        <v>41</v>
      </c>
      <c r="C302" s="18" t="s">
        <v>311</v>
      </c>
      <c r="D302" s="19" t="s">
        <v>0</v>
      </c>
      <c r="E302" s="20">
        <f>+E303+E305+E304</f>
        <v>7305733.8800000008</v>
      </c>
      <c r="F302" s="20">
        <v>7868174</v>
      </c>
      <c r="G302" s="20">
        <v>7717488</v>
      </c>
    </row>
    <row r="303" spans="1:7" ht="25.5" x14ac:dyDescent="0.2">
      <c r="A303" s="21" t="s">
        <v>30</v>
      </c>
      <c r="B303" s="22" t="s">
        <v>41</v>
      </c>
      <c r="C303" s="22" t="s">
        <v>311</v>
      </c>
      <c r="D303" s="22" t="s">
        <v>31</v>
      </c>
      <c r="E303" s="23">
        <f>7782703.9-996970.02+300000</f>
        <v>7085733.8800000008</v>
      </c>
      <c r="F303" s="23">
        <v>7868174</v>
      </c>
      <c r="G303" s="23">
        <v>7717488</v>
      </c>
    </row>
    <row r="304" spans="1:7" x14ac:dyDescent="0.2">
      <c r="A304" s="21" t="s">
        <v>79</v>
      </c>
      <c r="B304" s="22" t="s">
        <v>41</v>
      </c>
      <c r="C304" s="22" t="s">
        <v>311</v>
      </c>
      <c r="D304" s="22" t="s">
        <v>80</v>
      </c>
      <c r="E304" s="23">
        <v>60000</v>
      </c>
      <c r="F304" s="23"/>
      <c r="G304" s="23"/>
    </row>
    <row r="305" spans="1:7" ht="38.25" x14ac:dyDescent="0.2">
      <c r="A305" s="21" t="s">
        <v>50</v>
      </c>
      <c r="B305" s="22" t="s">
        <v>41</v>
      </c>
      <c r="C305" s="22" t="s">
        <v>311</v>
      </c>
      <c r="D305" s="22" t="s">
        <v>51</v>
      </c>
      <c r="E305" s="23">
        <v>160000</v>
      </c>
      <c r="F305" s="23" t="s">
        <v>0</v>
      </c>
      <c r="G305" s="23" t="s">
        <v>0</v>
      </c>
    </row>
    <row r="306" spans="1:7" ht="25.5" x14ac:dyDescent="0.2">
      <c r="A306" s="17" t="s">
        <v>309</v>
      </c>
      <c r="B306" s="18" t="s">
        <v>41</v>
      </c>
      <c r="C306" s="18" t="s">
        <v>312</v>
      </c>
      <c r="D306" s="19" t="s">
        <v>0</v>
      </c>
      <c r="E306" s="20">
        <f>+E307+E308</f>
        <v>651264</v>
      </c>
      <c r="F306" s="20">
        <v>653558</v>
      </c>
      <c r="G306" s="20">
        <v>656467</v>
      </c>
    </row>
    <row r="307" spans="1:7" ht="63.75" x14ac:dyDescent="0.2">
      <c r="A307" s="21" t="s">
        <v>28</v>
      </c>
      <c r="B307" s="22" t="s">
        <v>41</v>
      </c>
      <c r="C307" s="22" t="s">
        <v>312</v>
      </c>
      <c r="D307" s="22" t="s">
        <v>29</v>
      </c>
      <c r="E307" s="23">
        <v>72589</v>
      </c>
      <c r="F307" s="23">
        <v>73315</v>
      </c>
      <c r="G307" s="23">
        <v>76247</v>
      </c>
    </row>
    <row r="308" spans="1:7" ht="25.5" x14ac:dyDescent="0.2">
      <c r="A308" s="21" t="s">
        <v>30</v>
      </c>
      <c r="B308" s="22" t="s">
        <v>41</v>
      </c>
      <c r="C308" s="22" t="s">
        <v>312</v>
      </c>
      <c r="D308" s="22" t="s">
        <v>31</v>
      </c>
      <c r="E308" s="23">
        <v>578675</v>
      </c>
      <c r="F308" s="23">
        <v>580243</v>
      </c>
      <c r="G308" s="23">
        <v>580220</v>
      </c>
    </row>
    <row r="309" spans="1:7" ht="25.5" x14ac:dyDescent="0.2">
      <c r="A309" s="15" t="s">
        <v>313</v>
      </c>
      <c r="B309" s="7" t="s">
        <v>41</v>
      </c>
      <c r="C309" s="7" t="s">
        <v>314</v>
      </c>
      <c r="D309" s="16" t="s">
        <v>0</v>
      </c>
      <c r="E309" s="10">
        <f>+E310</f>
        <v>1146500</v>
      </c>
      <c r="F309" s="10" t="s">
        <v>0</v>
      </c>
      <c r="G309" s="10" t="s">
        <v>0</v>
      </c>
    </row>
    <row r="310" spans="1:7" ht="25.5" x14ac:dyDescent="0.2">
      <c r="A310" s="17" t="s">
        <v>313</v>
      </c>
      <c r="B310" s="18" t="s">
        <v>41</v>
      </c>
      <c r="C310" s="18" t="s">
        <v>315</v>
      </c>
      <c r="D310" s="19" t="s">
        <v>0</v>
      </c>
      <c r="E310" s="20">
        <f>+E311</f>
        <v>1146500</v>
      </c>
      <c r="F310" s="20" t="s">
        <v>0</v>
      </c>
      <c r="G310" s="20" t="s">
        <v>0</v>
      </c>
    </row>
    <row r="311" spans="1:7" ht="25.5" x14ac:dyDescent="0.2">
      <c r="A311" s="21" t="s">
        <v>30</v>
      </c>
      <c r="B311" s="22" t="s">
        <v>41</v>
      </c>
      <c r="C311" s="22" t="s">
        <v>315</v>
      </c>
      <c r="D311" s="22" t="s">
        <v>31</v>
      </c>
      <c r="E311" s="23">
        <v>1146500</v>
      </c>
      <c r="F311" s="23" t="s">
        <v>0</v>
      </c>
      <c r="G311" s="23" t="s">
        <v>0</v>
      </c>
    </row>
    <row r="312" spans="1:7" ht="25.5" x14ac:dyDescent="0.2">
      <c r="A312" s="15" t="s">
        <v>316</v>
      </c>
      <c r="B312" s="7" t="s">
        <v>41</v>
      </c>
      <c r="C312" s="7" t="s">
        <v>317</v>
      </c>
      <c r="D312" s="16" t="s">
        <v>0</v>
      </c>
      <c r="E312" s="10">
        <f>+E313+E315</f>
        <v>38852417.57</v>
      </c>
      <c r="F312" s="10">
        <v>36464179.609999999</v>
      </c>
      <c r="G312" s="10">
        <v>36537629.009999998</v>
      </c>
    </row>
    <row r="313" spans="1:7" ht="15.75" x14ac:dyDescent="0.2">
      <c r="A313" s="17" t="s">
        <v>48</v>
      </c>
      <c r="B313" s="18" t="s">
        <v>41</v>
      </c>
      <c r="C313" s="18" t="s">
        <v>318</v>
      </c>
      <c r="D313" s="19" t="s">
        <v>0</v>
      </c>
      <c r="E313" s="20">
        <f>+E314</f>
        <v>37044832.149999999</v>
      </c>
      <c r="F313" s="20">
        <v>34627945.210000001</v>
      </c>
      <c r="G313" s="20">
        <v>34627945.210000001</v>
      </c>
    </row>
    <row r="314" spans="1:7" ht="38.25" x14ac:dyDescent="0.2">
      <c r="A314" s="21" t="s">
        <v>50</v>
      </c>
      <c r="B314" s="22" t="s">
        <v>41</v>
      </c>
      <c r="C314" s="22" t="s">
        <v>318</v>
      </c>
      <c r="D314" s="22" t="s">
        <v>51</v>
      </c>
      <c r="E314" s="23">
        <f>39125872.03-1185000-26539.88-530600-338900</f>
        <v>37044832.149999999</v>
      </c>
      <c r="F314" s="23">
        <v>34627945.210000001</v>
      </c>
      <c r="G314" s="23">
        <v>34627945.210000001</v>
      </c>
    </row>
    <row r="315" spans="1:7" ht="25.5" x14ac:dyDescent="0.2">
      <c r="A315" s="17" t="s">
        <v>316</v>
      </c>
      <c r="B315" s="18" t="s">
        <v>41</v>
      </c>
      <c r="C315" s="18" t="s">
        <v>319</v>
      </c>
      <c r="D315" s="19" t="s">
        <v>0</v>
      </c>
      <c r="E315" s="20">
        <f>+E316</f>
        <v>1807585.42</v>
      </c>
      <c r="F315" s="20">
        <v>1836234.4</v>
      </c>
      <c r="G315" s="20">
        <v>1909683.8</v>
      </c>
    </row>
    <row r="316" spans="1:7" ht="38.25" x14ac:dyDescent="0.2">
      <c r="A316" s="21" t="s">
        <v>50</v>
      </c>
      <c r="B316" s="22" t="s">
        <v>41</v>
      </c>
      <c r="C316" s="22" t="s">
        <v>319</v>
      </c>
      <c r="D316" s="22" t="s">
        <v>51</v>
      </c>
      <c r="E316" s="23">
        <v>1807585.42</v>
      </c>
      <c r="F316" s="23">
        <v>1836234.4</v>
      </c>
      <c r="G316" s="23">
        <v>1909683.8</v>
      </c>
    </row>
    <row r="317" spans="1:7" ht="38.25" x14ac:dyDescent="0.2">
      <c r="A317" s="15" t="s">
        <v>320</v>
      </c>
      <c r="B317" s="7" t="s">
        <v>41</v>
      </c>
      <c r="C317" s="7" t="s">
        <v>321</v>
      </c>
      <c r="D317" s="16" t="s">
        <v>0</v>
      </c>
      <c r="E317" s="10">
        <f>+E318</f>
        <v>88961.94</v>
      </c>
      <c r="F317" s="10" t="s">
        <v>0</v>
      </c>
      <c r="G317" s="10" t="s">
        <v>0</v>
      </c>
    </row>
    <row r="318" spans="1:7" ht="38.25" x14ac:dyDescent="0.2">
      <c r="A318" s="21" t="s">
        <v>50</v>
      </c>
      <c r="B318" s="22" t="s">
        <v>41</v>
      </c>
      <c r="C318" s="22" t="s">
        <v>321</v>
      </c>
      <c r="D318" s="22" t="s">
        <v>51</v>
      </c>
      <c r="E318" s="23">
        <v>88961.94</v>
      </c>
      <c r="F318" s="23" t="s">
        <v>0</v>
      </c>
      <c r="G318" s="23" t="s">
        <v>0</v>
      </c>
    </row>
    <row r="319" spans="1:7" ht="25.5" x14ac:dyDescent="0.2">
      <c r="A319" s="15" t="s">
        <v>55</v>
      </c>
      <c r="B319" s="7" t="s">
        <v>41</v>
      </c>
      <c r="C319" s="7" t="s">
        <v>322</v>
      </c>
      <c r="D319" s="16" t="s">
        <v>0</v>
      </c>
      <c r="E319" s="10">
        <f>+E320</f>
        <v>813175.27</v>
      </c>
      <c r="F319" s="10" t="s">
        <v>0</v>
      </c>
      <c r="G319" s="10" t="s">
        <v>0</v>
      </c>
    </row>
    <row r="320" spans="1:7" ht="15.75" x14ac:dyDescent="0.2">
      <c r="A320" s="17" t="s">
        <v>48</v>
      </c>
      <c r="B320" s="18" t="s">
        <v>41</v>
      </c>
      <c r="C320" s="18" t="s">
        <v>323</v>
      </c>
      <c r="D320" s="19" t="s">
        <v>0</v>
      </c>
      <c r="E320" s="20">
        <f>+E321</f>
        <v>813175.27</v>
      </c>
      <c r="F320" s="20" t="s">
        <v>0</v>
      </c>
      <c r="G320" s="20" t="s">
        <v>0</v>
      </c>
    </row>
    <row r="321" spans="1:7" ht="38.25" x14ac:dyDescent="0.2">
      <c r="A321" s="21" t="s">
        <v>50</v>
      </c>
      <c r="B321" s="22" t="s">
        <v>41</v>
      </c>
      <c r="C321" s="22" t="s">
        <v>323</v>
      </c>
      <c r="D321" s="22" t="s">
        <v>51</v>
      </c>
      <c r="E321" s="23">
        <f>815123.71-1948.44</f>
        <v>813175.27</v>
      </c>
      <c r="F321" s="23" t="s">
        <v>0</v>
      </c>
      <c r="G321" s="23" t="s">
        <v>0</v>
      </c>
    </row>
    <row r="322" spans="1:7" ht="89.25" x14ac:dyDescent="0.2">
      <c r="A322" s="15" t="s">
        <v>324</v>
      </c>
      <c r="B322" s="7" t="s">
        <v>41</v>
      </c>
      <c r="C322" s="7" t="s">
        <v>325</v>
      </c>
      <c r="D322" s="16" t="s">
        <v>0</v>
      </c>
      <c r="E322" s="10">
        <f>+E323</f>
        <v>750000</v>
      </c>
      <c r="F322" s="10">
        <v>1500000</v>
      </c>
      <c r="G322" s="10">
        <v>1900000</v>
      </c>
    </row>
    <row r="323" spans="1:7" ht="25.5" x14ac:dyDescent="0.2">
      <c r="A323" s="21" t="s">
        <v>30</v>
      </c>
      <c r="B323" s="22" t="s">
        <v>41</v>
      </c>
      <c r="C323" s="22" t="s">
        <v>325</v>
      </c>
      <c r="D323" s="22" t="s">
        <v>31</v>
      </c>
      <c r="E323" s="23">
        <v>750000</v>
      </c>
      <c r="F323" s="23">
        <v>1500000</v>
      </c>
      <c r="G323" s="23">
        <v>1900000</v>
      </c>
    </row>
    <row r="324" spans="1:7" ht="25.5" x14ac:dyDescent="0.2">
      <c r="A324" s="15" t="s">
        <v>326</v>
      </c>
      <c r="B324" s="7" t="s">
        <v>41</v>
      </c>
      <c r="C324" s="7" t="s">
        <v>327</v>
      </c>
      <c r="D324" s="16" t="s">
        <v>0</v>
      </c>
      <c r="E324" s="10">
        <f>+E325</f>
        <v>0</v>
      </c>
      <c r="F324" s="10">
        <v>100000</v>
      </c>
      <c r="G324" s="10">
        <v>100000</v>
      </c>
    </row>
    <row r="325" spans="1:7" ht="25.5" x14ac:dyDescent="0.2">
      <c r="A325" s="21" t="s">
        <v>30</v>
      </c>
      <c r="B325" s="22" t="s">
        <v>41</v>
      </c>
      <c r="C325" s="22" t="s">
        <v>327</v>
      </c>
      <c r="D325" s="22" t="s">
        <v>31</v>
      </c>
      <c r="E325" s="23">
        <v>0</v>
      </c>
      <c r="F325" s="23">
        <v>100000</v>
      </c>
      <c r="G325" s="23">
        <v>100000</v>
      </c>
    </row>
    <row r="326" spans="1:7" ht="63.75" x14ac:dyDescent="0.2">
      <c r="A326" s="15" t="s">
        <v>328</v>
      </c>
      <c r="B326" s="7" t="s">
        <v>41</v>
      </c>
      <c r="C326" s="7" t="s">
        <v>329</v>
      </c>
      <c r="D326" s="16" t="s">
        <v>0</v>
      </c>
      <c r="E326" s="10">
        <f>+E327+E329</f>
        <v>841831</v>
      </c>
      <c r="F326" s="10">
        <v>844124</v>
      </c>
      <c r="G326" s="10">
        <v>846815</v>
      </c>
    </row>
    <row r="327" spans="1:7" ht="63.75" x14ac:dyDescent="0.2">
      <c r="A327" s="17" t="s">
        <v>328</v>
      </c>
      <c r="B327" s="18" t="s">
        <v>41</v>
      </c>
      <c r="C327" s="18" t="s">
        <v>330</v>
      </c>
      <c r="D327" s="19" t="s">
        <v>0</v>
      </c>
      <c r="E327" s="20">
        <f>+E328</f>
        <v>766374</v>
      </c>
      <c r="F327" s="20">
        <v>766373</v>
      </c>
      <c r="G327" s="20">
        <v>766154</v>
      </c>
    </row>
    <row r="328" spans="1:7" x14ac:dyDescent="0.2">
      <c r="A328" s="21" t="s">
        <v>32</v>
      </c>
      <c r="B328" s="22" t="s">
        <v>41</v>
      </c>
      <c r="C328" s="22" t="s">
        <v>330</v>
      </c>
      <c r="D328" s="22" t="s">
        <v>33</v>
      </c>
      <c r="E328" s="23">
        <v>766374</v>
      </c>
      <c r="F328" s="23">
        <v>766373</v>
      </c>
      <c r="G328" s="23">
        <v>766154</v>
      </c>
    </row>
    <row r="329" spans="1:7" ht="63.75" x14ac:dyDescent="0.2">
      <c r="A329" s="17" t="s">
        <v>328</v>
      </c>
      <c r="B329" s="18" t="s">
        <v>41</v>
      </c>
      <c r="C329" s="18" t="s">
        <v>331</v>
      </c>
      <c r="D329" s="19" t="s">
        <v>0</v>
      </c>
      <c r="E329" s="20">
        <f>+E330+E331</f>
        <v>75457</v>
      </c>
      <c r="F329" s="20">
        <v>77751</v>
      </c>
      <c r="G329" s="20">
        <v>80661</v>
      </c>
    </row>
    <row r="330" spans="1:7" ht="63.75" x14ac:dyDescent="0.2">
      <c r="A330" s="21" t="s">
        <v>28</v>
      </c>
      <c r="B330" s="22" t="s">
        <v>41</v>
      </c>
      <c r="C330" s="22" t="s">
        <v>331</v>
      </c>
      <c r="D330" s="22" t="s">
        <v>29</v>
      </c>
      <c r="E330" s="23">
        <v>70457</v>
      </c>
      <c r="F330" s="23">
        <v>72751</v>
      </c>
      <c r="G330" s="23">
        <v>75661</v>
      </c>
    </row>
    <row r="331" spans="1:7" ht="25.5" x14ac:dyDescent="0.2">
      <c r="A331" s="21" t="s">
        <v>30</v>
      </c>
      <c r="B331" s="22" t="s">
        <v>41</v>
      </c>
      <c r="C331" s="22" t="s">
        <v>331</v>
      </c>
      <c r="D331" s="22" t="s">
        <v>31</v>
      </c>
      <c r="E331" s="23">
        <v>5000</v>
      </c>
      <c r="F331" s="23">
        <v>5000</v>
      </c>
      <c r="G331" s="23">
        <v>5000</v>
      </c>
    </row>
    <row r="332" spans="1:7" ht="25.5" x14ac:dyDescent="0.2">
      <c r="A332" s="15" t="s">
        <v>332</v>
      </c>
      <c r="B332" s="7" t="s">
        <v>41</v>
      </c>
      <c r="C332" s="7" t="s">
        <v>333</v>
      </c>
      <c r="D332" s="16" t="s">
        <v>0</v>
      </c>
      <c r="E332" s="10">
        <f>+E333+E334</f>
        <v>427000</v>
      </c>
      <c r="F332" s="10">
        <v>235000</v>
      </c>
      <c r="G332" s="10">
        <v>235000</v>
      </c>
    </row>
    <row r="333" spans="1:7" ht="25.5" x14ac:dyDescent="0.2">
      <c r="A333" s="21" t="s">
        <v>30</v>
      </c>
      <c r="B333" s="22" t="s">
        <v>41</v>
      </c>
      <c r="C333" s="22" t="s">
        <v>333</v>
      </c>
      <c r="D333" s="22" t="s">
        <v>31</v>
      </c>
      <c r="E333" s="23">
        <v>412000</v>
      </c>
      <c r="F333" s="23">
        <v>200000</v>
      </c>
      <c r="G333" s="23">
        <v>200000</v>
      </c>
    </row>
    <row r="334" spans="1:7" ht="38.25" x14ac:dyDescent="0.2">
      <c r="A334" s="21" t="s">
        <v>50</v>
      </c>
      <c r="B334" s="22" t="s">
        <v>41</v>
      </c>
      <c r="C334" s="22" t="s">
        <v>333</v>
      </c>
      <c r="D334" s="22" t="s">
        <v>51</v>
      </c>
      <c r="E334" s="23">
        <f>35000-10000-10000</f>
        <v>15000</v>
      </c>
      <c r="F334" s="23">
        <v>35000</v>
      </c>
      <c r="G334" s="23">
        <v>35000</v>
      </c>
    </row>
    <row r="335" spans="1:7" ht="15.75" x14ac:dyDescent="0.2">
      <c r="A335" s="15" t="s">
        <v>334</v>
      </c>
      <c r="B335" s="7" t="s">
        <v>41</v>
      </c>
      <c r="C335" s="7" t="s">
        <v>335</v>
      </c>
      <c r="D335" s="16" t="s">
        <v>0</v>
      </c>
      <c r="E335" s="10">
        <f>+E336</f>
        <v>40000</v>
      </c>
      <c r="F335" s="10">
        <v>45000</v>
      </c>
      <c r="G335" s="10">
        <v>45000</v>
      </c>
    </row>
    <row r="336" spans="1:7" ht="38.25" x14ac:dyDescent="0.2">
      <c r="A336" s="21" t="s">
        <v>50</v>
      </c>
      <c r="B336" s="22" t="s">
        <v>41</v>
      </c>
      <c r="C336" s="22" t="s">
        <v>335</v>
      </c>
      <c r="D336" s="22" t="s">
        <v>51</v>
      </c>
      <c r="E336" s="23">
        <v>40000</v>
      </c>
      <c r="F336" s="23">
        <v>45000</v>
      </c>
      <c r="G336" s="23">
        <v>45000</v>
      </c>
    </row>
    <row r="337" spans="1:7" ht="25.5" x14ac:dyDescent="0.2">
      <c r="A337" s="15" t="s">
        <v>336</v>
      </c>
      <c r="B337" s="7" t="s">
        <v>41</v>
      </c>
      <c r="C337" s="7" t="s">
        <v>337</v>
      </c>
      <c r="D337" s="16" t="s">
        <v>0</v>
      </c>
      <c r="E337" s="10">
        <f>+E338+E343+E345</f>
        <v>935277.76</v>
      </c>
      <c r="F337" s="10">
        <v>5489117.0499999998</v>
      </c>
      <c r="G337" s="10">
        <v>6489117.0499999998</v>
      </c>
    </row>
    <row r="338" spans="1:7" ht="25.5" x14ac:dyDescent="0.2">
      <c r="A338" s="15" t="s">
        <v>338</v>
      </c>
      <c r="B338" s="7" t="s">
        <v>41</v>
      </c>
      <c r="C338" s="7" t="s">
        <v>339</v>
      </c>
      <c r="D338" s="16" t="s">
        <v>0</v>
      </c>
      <c r="E338" s="10">
        <f>+E339+E341</f>
        <v>160608.16</v>
      </c>
      <c r="F338" s="10" t="s">
        <v>0</v>
      </c>
      <c r="G338" s="10" t="s">
        <v>0</v>
      </c>
    </row>
    <row r="339" spans="1:7" ht="15.75" x14ac:dyDescent="0.2">
      <c r="A339" s="17" t="s">
        <v>48</v>
      </c>
      <c r="B339" s="18" t="s">
        <v>41</v>
      </c>
      <c r="C339" s="18" t="s">
        <v>340</v>
      </c>
      <c r="D339" s="19" t="s">
        <v>0</v>
      </c>
      <c r="E339" s="20">
        <f>+E340</f>
        <v>140018.94</v>
      </c>
      <c r="F339" s="20" t="s">
        <v>0</v>
      </c>
      <c r="G339" s="20" t="s">
        <v>0</v>
      </c>
    </row>
    <row r="340" spans="1:7" ht="25.5" x14ac:dyDescent="0.2">
      <c r="A340" s="21" t="s">
        <v>104</v>
      </c>
      <c r="B340" s="22" t="s">
        <v>41</v>
      </c>
      <c r="C340" s="22" t="s">
        <v>340</v>
      </c>
      <c r="D340" s="22" t="s">
        <v>105</v>
      </c>
      <c r="E340" s="23">
        <v>140018.94</v>
      </c>
      <c r="F340" s="23" t="s">
        <v>0</v>
      </c>
      <c r="G340" s="23" t="s">
        <v>0</v>
      </c>
    </row>
    <row r="341" spans="1:7" ht="25.5" x14ac:dyDescent="0.2">
      <c r="A341" s="17" t="s">
        <v>338</v>
      </c>
      <c r="B341" s="18" t="s">
        <v>41</v>
      </c>
      <c r="C341" s="18" t="s">
        <v>341</v>
      </c>
      <c r="D341" s="19" t="s">
        <v>0</v>
      </c>
      <c r="E341" s="20">
        <f>+E342</f>
        <v>20589.22</v>
      </c>
      <c r="F341" s="20" t="s">
        <v>0</v>
      </c>
      <c r="G341" s="20" t="s">
        <v>0</v>
      </c>
    </row>
    <row r="342" spans="1:7" ht="25.5" x14ac:dyDescent="0.2">
      <c r="A342" s="21" t="s">
        <v>104</v>
      </c>
      <c r="B342" s="22" t="s">
        <v>41</v>
      </c>
      <c r="C342" s="22" t="s">
        <v>341</v>
      </c>
      <c r="D342" s="22" t="s">
        <v>105</v>
      </c>
      <c r="E342" s="23">
        <v>20589.22</v>
      </c>
      <c r="F342" s="23" t="s">
        <v>0</v>
      </c>
      <c r="G342" s="23" t="s">
        <v>0</v>
      </c>
    </row>
    <row r="343" spans="1:7" ht="51" x14ac:dyDescent="0.2">
      <c r="A343" s="15" t="s">
        <v>342</v>
      </c>
      <c r="B343" s="7" t="s">
        <v>41</v>
      </c>
      <c r="C343" s="7" t="s">
        <v>343</v>
      </c>
      <c r="D343" s="16" t="s">
        <v>0</v>
      </c>
      <c r="E343" s="10">
        <f>+E344</f>
        <v>774669.6</v>
      </c>
      <c r="F343" s="10">
        <v>1489117.05</v>
      </c>
      <c r="G343" s="10">
        <v>1489117.05</v>
      </c>
    </row>
    <row r="344" spans="1:7" ht="25.5" x14ac:dyDescent="0.2">
      <c r="A344" s="21" t="s">
        <v>30</v>
      </c>
      <c r="B344" s="22" t="s">
        <v>41</v>
      </c>
      <c r="C344" s="22" t="s">
        <v>343</v>
      </c>
      <c r="D344" s="22" t="s">
        <v>31</v>
      </c>
      <c r="E344" s="23">
        <v>774669.6</v>
      </c>
      <c r="F344" s="23">
        <v>1489117.05</v>
      </c>
      <c r="G344" s="23">
        <v>1489117.05</v>
      </c>
    </row>
    <row r="345" spans="1:7" ht="25.5" x14ac:dyDescent="0.2">
      <c r="A345" s="15" t="s">
        <v>344</v>
      </c>
      <c r="B345" s="7" t="s">
        <v>41</v>
      </c>
      <c r="C345" s="7" t="s">
        <v>345</v>
      </c>
      <c r="D345" s="16" t="s">
        <v>0</v>
      </c>
      <c r="E345" s="10">
        <f>+E346</f>
        <v>0</v>
      </c>
      <c r="F345" s="10">
        <v>4000000</v>
      </c>
      <c r="G345" s="10">
        <v>5000000</v>
      </c>
    </row>
    <row r="346" spans="1:7" ht="25.5" x14ac:dyDescent="0.2">
      <c r="A346" s="21" t="s">
        <v>30</v>
      </c>
      <c r="B346" s="22" t="s">
        <v>41</v>
      </c>
      <c r="C346" s="22" t="s">
        <v>345</v>
      </c>
      <c r="D346" s="22" t="s">
        <v>31</v>
      </c>
      <c r="E346" s="23">
        <v>0</v>
      </c>
      <c r="F346" s="23">
        <v>4000000</v>
      </c>
      <c r="G346" s="23">
        <v>5000000</v>
      </c>
    </row>
    <row r="347" spans="1:7" ht="38.25" x14ac:dyDescent="0.2">
      <c r="A347" s="15" t="s">
        <v>346</v>
      </c>
      <c r="B347" s="7" t="s">
        <v>41</v>
      </c>
      <c r="C347" s="7" t="s">
        <v>347</v>
      </c>
      <c r="D347" s="16" t="s">
        <v>0</v>
      </c>
      <c r="E347" s="10">
        <f>+E348+E369</f>
        <v>24693062.109999999</v>
      </c>
      <c r="F347" s="10">
        <v>15527146.85</v>
      </c>
      <c r="G347" s="10">
        <v>17137052.510000002</v>
      </c>
    </row>
    <row r="348" spans="1:7" ht="25.5" x14ac:dyDescent="0.2">
      <c r="A348" s="15" t="s">
        <v>348</v>
      </c>
      <c r="B348" s="7" t="s">
        <v>41</v>
      </c>
      <c r="C348" s="7" t="s">
        <v>349</v>
      </c>
      <c r="D348" s="16" t="s">
        <v>0</v>
      </c>
      <c r="E348" s="10">
        <f>+E349+E351+E353+E355+E357+E359+E362+E364+E367</f>
        <v>24118222.009999998</v>
      </c>
      <c r="F348" s="10">
        <v>15527146.85</v>
      </c>
      <c r="G348" s="10">
        <v>17137052.510000002</v>
      </c>
    </row>
    <row r="349" spans="1:7" ht="25.5" x14ac:dyDescent="0.2">
      <c r="A349" s="15" t="s">
        <v>350</v>
      </c>
      <c r="B349" s="7" t="s">
        <v>41</v>
      </c>
      <c r="C349" s="7" t="s">
        <v>351</v>
      </c>
      <c r="D349" s="16" t="s">
        <v>0</v>
      </c>
      <c r="E349" s="10">
        <f>+E350</f>
        <v>0</v>
      </c>
      <c r="F349" s="10" t="s">
        <v>0</v>
      </c>
      <c r="G349" s="10" t="s">
        <v>0</v>
      </c>
    </row>
    <row r="350" spans="1:7" ht="25.5" x14ac:dyDescent="0.2">
      <c r="A350" s="21" t="s">
        <v>30</v>
      </c>
      <c r="B350" s="22" t="s">
        <v>41</v>
      </c>
      <c r="C350" s="22" t="s">
        <v>351</v>
      </c>
      <c r="D350" s="22" t="s">
        <v>31</v>
      </c>
      <c r="E350" s="23">
        <f>29200-29200</f>
        <v>0</v>
      </c>
      <c r="F350" s="23" t="s">
        <v>0</v>
      </c>
      <c r="G350" s="23" t="s">
        <v>0</v>
      </c>
    </row>
    <row r="351" spans="1:7" ht="51" x14ac:dyDescent="0.2">
      <c r="A351" s="15" t="s">
        <v>352</v>
      </c>
      <c r="B351" s="7" t="s">
        <v>41</v>
      </c>
      <c r="C351" s="7" t="s">
        <v>353</v>
      </c>
      <c r="D351" s="16" t="s">
        <v>0</v>
      </c>
      <c r="E351" s="10">
        <f>+E352</f>
        <v>76466.7</v>
      </c>
      <c r="F351" s="10" t="s">
        <v>0</v>
      </c>
      <c r="G351" s="10" t="s">
        <v>0</v>
      </c>
    </row>
    <row r="352" spans="1:7" ht="25.5" x14ac:dyDescent="0.2">
      <c r="A352" s="21" t="s">
        <v>30</v>
      </c>
      <c r="B352" s="22" t="s">
        <v>41</v>
      </c>
      <c r="C352" s="22" t="s">
        <v>353</v>
      </c>
      <c r="D352" s="22" t="s">
        <v>31</v>
      </c>
      <c r="E352" s="23">
        <v>76466.7</v>
      </c>
      <c r="F352" s="23" t="s">
        <v>0</v>
      </c>
      <c r="G352" s="23" t="s">
        <v>0</v>
      </c>
    </row>
    <row r="353" spans="1:7" ht="25.5" x14ac:dyDescent="0.2">
      <c r="A353" s="15" t="s">
        <v>354</v>
      </c>
      <c r="B353" s="7" t="s">
        <v>41</v>
      </c>
      <c r="C353" s="7" t="s">
        <v>355</v>
      </c>
      <c r="D353" s="16" t="s">
        <v>0</v>
      </c>
      <c r="E353" s="10">
        <f>+E354</f>
        <v>146166.66</v>
      </c>
      <c r="F353" s="10" t="s">
        <v>0</v>
      </c>
      <c r="G353" s="10" t="s">
        <v>0</v>
      </c>
    </row>
    <row r="354" spans="1:7" ht="25.5" x14ac:dyDescent="0.2">
      <c r="A354" s="21" t="s">
        <v>30</v>
      </c>
      <c r="B354" s="22" t="s">
        <v>41</v>
      </c>
      <c r="C354" s="22" t="s">
        <v>355</v>
      </c>
      <c r="D354" s="22" t="s">
        <v>31</v>
      </c>
      <c r="E354" s="23">
        <v>146166.66</v>
      </c>
      <c r="F354" s="23" t="s">
        <v>0</v>
      </c>
      <c r="G354" s="23" t="s">
        <v>0</v>
      </c>
    </row>
    <row r="355" spans="1:7" ht="38.25" x14ac:dyDescent="0.2">
      <c r="A355" s="15" t="s">
        <v>356</v>
      </c>
      <c r="B355" s="7" t="s">
        <v>41</v>
      </c>
      <c r="C355" s="7" t="s">
        <v>357</v>
      </c>
      <c r="D355" s="16" t="s">
        <v>0</v>
      </c>
      <c r="E355" s="10">
        <f>+E356</f>
        <v>191339.54</v>
      </c>
      <c r="F355" s="10">
        <v>200000</v>
      </c>
      <c r="G355" s="10">
        <v>200000</v>
      </c>
    </row>
    <row r="356" spans="1:7" ht="25.5" x14ac:dyDescent="0.2">
      <c r="A356" s="21" t="s">
        <v>30</v>
      </c>
      <c r="B356" s="22" t="s">
        <v>41</v>
      </c>
      <c r="C356" s="22" t="s">
        <v>357</v>
      </c>
      <c r="D356" s="22" t="s">
        <v>31</v>
      </c>
      <c r="E356" s="23">
        <v>191339.54</v>
      </c>
      <c r="F356" s="23">
        <v>200000</v>
      </c>
      <c r="G356" s="23">
        <v>200000</v>
      </c>
    </row>
    <row r="357" spans="1:7" ht="51" x14ac:dyDescent="0.2">
      <c r="A357" s="15" t="s">
        <v>358</v>
      </c>
      <c r="B357" s="7" t="s">
        <v>41</v>
      </c>
      <c r="C357" s="7" t="s">
        <v>359</v>
      </c>
      <c r="D357" s="16" t="s">
        <v>0</v>
      </c>
      <c r="E357" s="10">
        <f>+E358</f>
        <v>655605.6</v>
      </c>
      <c r="F357" s="10" t="s">
        <v>0</v>
      </c>
      <c r="G357" s="10" t="s">
        <v>0</v>
      </c>
    </row>
    <row r="358" spans="1:7" ht="25.5" x14ac:dyDescent="0.2">
      <c r="A358" s="21" t="s">
        <v>30</v>
      </c>
      <c r="B358" s="22" t="s">
        <v>41</v>
      </c>
      <c r="C358" s="22" t="s">
        <v>359</v>
      </c>
      <c r="D358" s="22" t="s">
        <v>31</v>
      </c>
      <c r="E358" s="23">
        <v>655605.6</v>
      </c>
      <c r="F358" s="23" t="s">
        <v>0</v>
      </c>
      <c r="G358" s="23" t="s">
        <v>0</v>
      </c>
    </row>
    <row r="359" spans="1:7" ht="15.75" x14ac:dyDescent="0.2">
      <c r="A359" s="15" t="s">
        <v>360</v>
      </c>
      <c r="B359" s="7" t="s">
        <v>41</v>
      </c>
      <c r="C359" s="7" t="s">
        <v>361</v>
      </c>
      <c r="D359" s="16" t="s">
        <v>0</v>
      </c>
      <c r="E359" s="10">
        <f>+E360</f>
        <v>3030303.03</v>
      </c>
      <c r="F359" s="10">
        <v>30303.03</v>
      </c>
      <c r="G359" s="10" t="s">
        <v>0</v>
      </c>
    </row>
    <row r="360" spans="1:7" ht="15.75" x14ac:dyDescent="0.2">
      <c r="A360" s="17" t="s">
        <v>360</v>
      </c>
      <c r="B360" s="18" t="s">
        <v>41</v>
      </c>
      <c r="C360" s="18" t="s">
        <v>362</v>
      </c>
      <c r="D360" s="19" t="s">
        <v>0</v>
      </c>
      <c r="E360" s="20">
        <f>+E361</f>
        <v>3030303.03</v>
      </c>
      <c r="F360" s="20">
        <v>30303.03</v>
      </c>
      <c r="G360" s="20" t="s">
        <v>0</v>
      </c>
    </row>
    <row r="361" spans="1:7" ht="25.5" x14ac:dyDescent="0.2">
      <c r="A361" s="21" t="s">
        <v>30</v>
      </c>
      <c r="B361" s="22" t="s">
        <v>41</v>
      </c>
      <c r="C361" s="22" t="s">
        <v>362</v>
      </c>
      <c r="D361" s="22" t="s">
        <v>31</v>
      </c>
      <c r="E361" s="23">
        <v>3030303.03</v>
      </c>
      <c r="F361" s="23">
        <v>30303.03</v>
      </c>
      <c r="G361" s="23" t="s">
        <v>0</v>
      </c>
    </row>
    <row r="362" spans="1:7" ht="38.25" x14ac:dyDescent="0.2">
      <c r="A362" s="15" t="s">
        <v>363</v>
      </c>
      <c r="B362" s="7" t="s">
        <v>41</v>
      </c>
      <c r="C362" s="7" t="s">
        <v>364</v>
      </c>
      <c r="D362" s="16" t="s">
        <v>0</v>
      </c>
      <c r="E362" s="10">
        <f>+E363</f>
        <v>822150</v>
      </c>
      <c r="F362" s="10" t="s">
        <v>0</v>
      </c>
      <c r="G362" s="10" t="s">
        <v>0</v>
      </c>
    </row>
    <row r="363" spans="1:7" ht="25.5" x14ac:dyDescent="0.2">
      <c r="A363" s="21" t="s">
        <v>30</v>
      </c>
      <c r="B363" s="22" t="s">
        <v>41</v>
      </c>
      <c r="C363" s="22" t="s">
        <v>364</v>
      </c>
      <c r="D363" s="22" t="s">
        <v>31</v>
      </c>
      <c r="E363" s="23">
        <v>822150</v>
      </c>
      <c r="F363" s="23" t="s">
        <v>0</v>
      </c>
      <c r="G363" s="23" t="s">
        <v>0</v>
      </c>
    </row>
    <row r="364" spans="1:7" ht="38.25" x14ac:dyDescent="0.2">
      <c r="A364" s="15" t="s">
        <v>365</v>
      </c>
      <c r="B364" s="7" t="s">
        <v>41</v>
      </c>
      <c r="C364" s="7" t="s">
        <v>366</v>
      </c>
      <c r="D364" s="16" t="s">
        <v>0</v>
      </c>
      <c r="E364" s="10">
        <f>+E365+E366</f>
        <v>2947815.29</v>
      </c>
      <c r="F364" s="10">
        <v>2741599.3</v>
      </c>
      <c r="G364" s="10">
        <v>2147990.85</v>
      </c>
    </row>
    <row r="365" spans="1:7" ht="25.5" x14ac:dyDescent="0.2">
      <c r="A365" s="21" t="s">
        <v>30</v>
      </c>
      <c r="B365" s="22" t="s">
        <v>41</v>
      </c>
      <c r="C365" s="22" t="s">
        <v>366</v>
      </c>
      <c r="D365" s="22" t="s">
        <v>31</v>
      </c>
      <c r="E365" s="23">
        <f>2675819.11+71996.18</f>
        <v>2747815.29</v>
      </c>
      <c r="F365" s="23">
        <v>2741599.3</v>
      </c>
      <c r="G365" s="23">
        <v>2147990.85</v>
      </c>
    </row>
    <row r="366" spans="1:7" ht="38.25" x14ac:dyDescent="0.2">
      <c r="A366" s="21" t="s">
        <v>50</v>
      </c>
      <c r="B366" s="22" t="s">
        <v>41</v>
      </c>
      <c r="C366" s="22" t="s">
        <v>366</v>
      </c>
      <c r="D366" s="22" t="s">
        <v>51</v>
      </c>
      <c r="E366" s="23">
        <v>200000</v>
      </c>
      <c r="F366" s="23" t="s">
        <v>0</v>
      </c>
      <c r="G366" s="23" t="s">
        <v>0</v>
      </c>
    </row>
    <row r="367" spans="1:7" ht="25.5" x14ac:dyDescent="0.2">
      <c r="A367" s="15" t="s">
        <v>367</v>
      </c>
      <c r="B367" s="7" t="s">
        <v>41</v>
      </c>
      <c r="C367" s="7" t="s">
        <v>368</v>
      </c>
      <c r="D367" s="16" t="s">
        <v>0</v>
      </c>
      <c r="E367" s="10">
        <f>+E368</f>
        <v>16248375.189999999</v>
      </c>
      <c r="F367" s="10">
        <v>12555244.52</v>
      </c>
      <c r="G367" s="10">
        <v>14789061.66</v>
      </c>
    </row>
    <row r="368" spans="1:7" ht="25.5" x14ac:dyDescent="0.2">
      <c r="A368" s="21" t="s">
        <v>30</v>
      </c>
      <c r="B368" s="22" t="s">
        <v>41</v>
      </c>
      <c r="C368" s="22" t="s">
        <v>368</v>
      </c>
      <c r="D368" s="22" t="s">
        <v>31</v>
      </c>
      <c r="E368" s="23">
        <f>12624580.62+3923794.57-300000</f>
        <v>16248375.189999999</v>
      </c>
      <c r="F368" s="23">
        <v>12555244.52</v>
      </c>
      <c r="G368" s="23">
        <v>14789061.66</v>
      </c>
    </row>
    <row r="369" spans="1:7" ht="25.5" x14ac:dyDescent="0.2">
      <c r="A369" s="15" t="s">
        <v>369</v>
      </c>
      <c r="B369" s="7" t="s">
        <v>41</v>
      </c>
      <c r="C369" s="7" t="s">
        <v>370</v>
      </c>
      <c r="D369" s="16" t="s">
        <v>0</v>
      </c>
      <c r="E369" s="10">
        <f>+E370</f>
        <v>574840.1</v>
      </c>
      <c r="F369" s="10" t="s">
        <v>0</v>
      </c>
      <c r="G369" s="10" t="s">
        <v>0</v>
      </c>
    </row>
    <row r="370" spans="1:7" ht="38.25" x14ac:dyDescent="0.2">
      <c r="A370" s="15" t="s">
        <v>371</v>
      </c>
      <c r="B370" s="7" t="s">
        <v>41</v>
      </c>
      <c r="C370" s="7" t="s">
        <v>372</v>
      </c>
      <c r="D370" s="16" t="s">
        <v>0</v>
      </c>
      <c r="E370" s="10">
        <f>+E371</f>
        <v>574840.1</v>
      </c>
      <c r="F370" s="10" t="s">
        <v>0</v>
      </c>
      <c r="G370" s="10" t="s">
        <v>0</v>
      </c>
    </row>
    <row r="371" spans="1:7" ht="38.25" x14ac:dyDescent="0.2">
      <c r="A371" s="17" t="s">
        <v>371</v>
      </c>
      <c r="B371" s="18" t="s">
        <v>41</v>
      </c>
      <c r="C371" s="18" t="s">
        <v>373</v>
      </c>
      <c r="D371" s="19" t="s">
        <v>0</v>
      </c>
      <c r="E371" s="20">
        <f>+E372</f>
        <v>574840.1</v>
      </c>
      <c r="F371" s="20" t="s">
        <v>0</v>
      </c>
      <c r="G371" s="20" t="s">
        <v>0</v>
      </c>
    </row>
    <row r="372" spans="1:7" ht="25.5" x14ac:dyDescent="0.2">
      <c r="A372" s="21" t="s">
        <v>30</v>
      </c>
      <c r="B372" s="22" t="s">
        <v>41</v>
      </c>
      <c r="C372" s="22" t="s">
        <v>373</v>
      </c>
      <c r="D372" s="22" t="s">
        <v>31</v>
      </c>
      <c r="E372" s="23">
        <v>574840.1</v>
      </c>
      <c r="F372" s="23" t="s">
        <v>0</v>
      </c>
      <c r="G372" s="23" t="s">
        <v>0</v>
      </c>
    </row>
    <row r="373" spans="1:7" ht="38.25" x14ac:dyDescent="0.2">
      <c r="A373" s="15" t="s">
        <v>374</v>
      </c>
      <c r="B373" s="7" t="s">
        <v>41</v>
      </c>
      <c r="C373" s="7" t="s">
        <v>375</v>
      </c>
      <c r="D373" s="16" t="s">
        <v>0</v>
      </c>
      <c r="E373" s="10">
        <f>+E374</f>
        <v>27457739</v>
      </c>
      <c r="F373" s="10">
        <v>6011558</v>
      </c>
      <c r="G373" s="10">
        <v>6145409</v>
      </c>
    </row>
    <row r="374" spans="1:7" ht="25.5" x14ac:dyDescent="0.2">
      <c r="A374" s="15" t="s">
        <v>376</v>
      </c>
      <c r="B374" s="7" t="s">
        <v>41</v>
      </c>
      <c r="C374" s="7" t="s">
        <v>377</v>
      </c>
      <c r="D374" s="16" t="s">
        <v>0</v>
      </c>
      <c r="E374" s="10">
        <f>+E375+E380</f>
        <v>27457739</v>
      </c>
      <c r="F374" s="10">
        <v>6011558</v>
      </c>
      <c r="G374" s="10">
        <v>6145409</v>
      </c>
    </row>
    <row r="375" spans="1:7" ht="25.5" x14ac:dyDescent="0.2">
      <c r="A375" s="15" t="s">
        <v>378</v>
      </c>
      <c r="B375" s="7" t="s">
        <v>41</v>
      </c>
      <c r="C375" s="7" t="s">
        <v>379</v>
      </c>
      <c r="D375" s="16" t="s">
        <v>0</v>
      </c>
      <c r="E375" s="10">
        <f>+E376+E378</f>
        <v>1256727.28</v>
      </c>
      <c r="F375" s="10">
        <v>437242</v>
      </c>
      <c r="G375" s="10">
        <v>422370</v>
      </c>
    </row>
    <row r="376" spans="1:7" ht="15.75" x14ac:dyDescent="0.2">
      <c r="A376" s="17" t="s">
        <v>48</v>
      </c>
      <c r="B376" s="18" t="s">
        <v>41</v>
      </c>
      <c r="C376" s="18" t="s">
        <v>380</v>
      </c>
      <c r="D376" s="19" t="s">
        <v>0</v>
      </c>
      <c r="E376" s="20">
        <f>+E377</f>
        <v>0</v>
      </c>
      <c r="F376" s="20">
        <v>437242</v>
      </c>
      <c r="G376" s="20">
        <v>422370</v>
      </c>
    </row>
    <row r="377" spans="1:7" ht="25.5" x14ac:dyDescent="0.2">
      <c r="A377" s="21" t="s">
        <v>30</v>
      </c>
      <c r="B377" s="22" t="s">
        <v>41</v>
      </c>
      <c r="C377" s="22" t="s">
        <v>380</v>
      </c>
      <c r="D377" s="22" t="s">
        <v>31</v>
      </c>
      <c r="E377" s="23">
        <v>0</v>
      </c>
      <c r="F377" s="23">
        <v>437242</v>
      </c>
      <c r="G377" s="23">
        <v>422370</v>
      </c>
    </row>
    <row r="378" spans="1:7" ht="25.5" x14ac:dyDescent="0.2">
      <c r="A378" s="17" t="s">
        <v>378</v>
      </c>
      <c r="B378" s="18" t="s">
        <v>41</v>
      </c>
      <c r="C378" s="18" t="s">
        <v>381</v>
      </c>
      <c r="D378" s="19" t="s">
        <v>0</v>
      </c>
      <c r="E378" s="20">
        <f>+E379</f>
        <v>1256727.28</v>
      </c>
      <c r="F378" s="20" t="s">
        <v>0</v>
      </c>
      <c r="G378" s="20" t="s">
        <v>0</v>
      </c>
    </row>
    <row r="379" spans="1:7" ht="38.25" x14ac:dyDescent="0.2">
      <c r="A379" s="21" t="s">
        <v>50</v>
      </c>
      <c r="B379" s="22" t="s">
        <v>41</v>
      </c>
      <c r="C379" s="22" t="s">
        <v>381</v>
      </c>
      <c r="D379" s="22" t="s">
        <v>51</v>
      </c>
      <c r="E379" s="23">
        <v>1256727.28</v>
      </c>
      <c r="F379" s="23" t="s">
        <v>0</v>
      </c>
      <c r="G379" s="23" t="s">
        <v>0</v>
      </c>
    </row>
    <row r="380" spans="1:7" ht="25.5" x14ac:dyDescent="0.2">
      <c r="A380" s="15" t="s">
        <v>382</v>
      </c>
      <c r="B380" s="7" t="s">
        <v>41</v>
      </c>
      <c r="C380" s="7" t="s">
        <v>383</v>
      </c>
      <c r="D380" s="16" t="s">
        <v>0</v>
      </c>
      <c r="E380" s="10">
        <f>+E381+E383</f>
        <v>26201011.719999999</v>
      </c>
      <c r="F380" s="10">
        <v>5574316</v>
      </c>
      <c r="G380" s="10">
        <v>5723039</v>
      </c>
    </row>
    <row r="381" spans="1:7" ht="25.5" x14ac:dyDescent="0.2">
      <c r="A381" s="17" t="s">
        <v>382</v>
      </c>
      <c r="B381" s="18" t="s">
        <v>41</v>
      </c>
      <c r="C381" s="18" t="s">
        <v>384</v>
      </c>
      <c r="D381" s="19" t="s">
        <v>0</v>
      </c>
      <c r="E381" s="20">
        <f>+E382</f>
        <v>5998991.5199999996</v>
      </c>
      <c r="F381" s="20">
        <v>5574316</v>
      </c>
      <c r="G381" s="20">
        <v>5723039</v>
      </c>
    </row>
    <row r="382" spans="1:7" ht="25.5" x14ac:dyDescent="0.2">
      <c r="A382" s="21" t="s">
        <v>30</v>
      </c>
      <c r="B382" s="22" t="s">
        <v>41</v>
      </c>
      <c r="C382" s="22" t="s">
        <v>384</v>
      </c>
      <c r="D382" s="22" t="s">
        <v>31</v>
      </c>
      <c r="E382" s="23">
        <v>5998991.5199999996</v>
      </c>
      <c r="F382" s="23">
        <v>5574316</v>
      </c>
      <c r="G382" s="23">
        <v>5723039</v>
      </c>
    </row>
    <row r="383" spans="1:7" ht="25.5" x14ac:dyDescent="0.2">
      <c r="A383" s="17" t="s">
        <v>382</v>
      </c>
      <c r="B383" s="18" t="s">
        <v>41</v>
      </c>
      <c r="C383" s="18" t="s">
        <v>385</v>
      </c>
      <c r="D383" s="19" t="s">
        <v>0</v>
      </c>
      <c r="E383" s="20">
        <f>+E384</f>
        <v>20202020.199999999</v>
      </c>
      <c r="F383" s="20" t="s">
        <v>0</v>
      </c>
      <c r="G383" s="20" t="s">
        <v>0</v>
      </c>
    </row>
    <row r="384" spans="1:7" ht="25.5" x14ac:dyDescent="0.2">
      <c r="A384" s="21" t="s">
        <v>30</v>
      </c>
      <c r="B384" s="22" t="s">
        <v>41</v>
      </c>
      <c r="C384" s="22" t="s">
        <v>385</v>
      </c>
      <c r="D384" s="22" t="s">
        <v>31</v>
      </c>
      <c r="E384" s="23">
        <v>20202020.199999999</v>
      </c>
      <c r="F384" s="23" t="s">
        <v>0</v>
      </c>
      <c r="G384" s="23" t="s">
        <v>0</v>
      </c>
    </row>
    <row r="385" spans="1:7" ht="15.75" x14ac:dyDescent="0.2">
      <c r="A385" s="15" t="s">
        <v>24</v>
      </c>
      <c r="B385" s="7" t="s">
        <v>41</v>
      </c>
      <c r="C385" s="7" t="s">
        <v>25</v>
      </c>
      <c r="D385" s="16" t="s">
        <v>0</v>
      </c>
      <c r="E385" s="10">
        <f>+E386+E390+E392+E394+E397+E399+E401</f>
        <v>3737043.3</v>
      </c>
      <c r="F385" s="10">
        <v>2340900</v>
      </c>
      <c r="G385" s="10">
        <v>2388600</v>
      </c>
    </row>
    <row r="386" spans="1:7" ht="25.5" x14ac:dyDescent="0.2">
      <c r="A386" s="17" t="s">
        <v>386</v>
      </c>
      <c r="B386" s="18" t="s">
        <v>41</v>
      </c>
      <c r="C386" s="18" t="s">
        <v>387</v>
      </c>
      <c r="D386" s="19" t="s">
        <v>0</v>
      </c>
      <c r="E386" s="20">
        <f>+E387+E388+E389</f>
        <v>600000</v>
      </c>
      <c r="F386" s="20">
        <v>650000</v>
      </c>
      <c r="G386" s="20">
        <v>650000</v>
      </c>
    </row>
    <row r="387" spans="1:7" ht="25.5" x14ac:dyDescent="0.2">
      <c r="A387" s="21" t="s">
        <v>30</v>
      </c>
      <c r="B387" s="22" t="s">
        <v>41</v>
      </c>
      <c r="C387" s="22" t="s">
        <v>387</v>
      </c>
      <c r="D387" s="22" t="s">
        <v>31</v>
      </c>
      <c r="E387" s="23">
        <v>394550</v>
      </c>
      <c r="F387" s="23" t="s">
        <v>0</v>
      </c>
      <c r="G387" s="23" t="s">
        <v>0</v>
      </c>
    </row>
    <row r="388" spans="1:7" x14ac:dyDescent="0.2">
      <c r="A388" s="21" t="s">
        <v>79</v>
      </c>
      <c r="B388" s="22" t="s">
        <v>41</v>
      </c>
      <c r="C388" s="22" t="s">
        <v>387</v>
      </c>
      <c r="D388" s="22" t="s">
        <v>80</v>
      </c>
      <c r="E388" s="23">
        <v>18500</v>
      </c>
      <c r="F388" s="23" t="s">
        <v>0</v>
      </c>
      <c r="G388" s="23" t="s">
        <v>0</v>
      </c>
    </row>
    <row r="389" spans="1:7" x14ac:dyDescent="0.2">
      <c r="A389" s="21" t="s">
        <v>32</v>
      </c>
      <c r="B389" s="22" t="s">
        <v>41</v>
      </c>
      <c r="C389" s="22" t="s">
        <v>387</v>
      </c>
      <c r="D389" s="22" t="s">
        <v>33</v>
      </c>
      <c r="E389" s="23">
        <v>186950</v>
      </c>
      <c r="F389" s="23">
        <v>650000</v>
      </c>
      <c r="G389" s="23">
        <v>650000</v>
      </c>
    </row>
    <row r="390" spans="1:7" ht="51" x14ac:dyDescent="0.2">
      <c r="A390" s="17" t="s">
        <v>388</v>
      </c>
      <c r="B390" s="18" t="s">
        <v>41</v>
      </c>
      <c r="C390" s="18" t="s">
        <v>389</v>
      </c>
      <c r="D390" s="19" t="s">
        <v>0</v>
      </c>
      <c r="E390" s="20">
        <f>+E391</f>
        <v>200000</v>
      </c>
      <c r="F390" s="20">
        <v>200000</v>
      </c>
      <c r="G390" s="20">
        <v>200000</v>
      </c>
    </row>
    <row r="391" spans="1:7" x14ac:dyDescent="0.2">
      <c r="A391" s="21" t="s">
        <v>32</v>
      </c>
      <c r="B391" s="22" t="s">
        <v>41</v>
      </c>
      <c r="C391" s="22" t="s">
        <v>389</v>
      </c>
      <c r="D391" s="22" t="s">
        <v>33</v>
      </c>
      <c r="E391" s="23">
        <v>200000</v>
      </c>
      <c r="F391" s="23">
        <v>200000</v>
      </c>
      <c r="G391" s="23">
        <v>200000</v>
      </c>
    </row>
    <row r="392" spans="1:7" ht="25.5" x14ac:dyDescent="0.2">
      <c r="A392" s="17" t="s">
        <v>390</v>
      </c>
      <c r="B392" s="18" t="s">
        <v>41</v>
      </c>
      <c r="C392" s="18" t="s">
        <v>391</v>
      </c>
      <c r="D392" s="19" t="s">
        <v>0</v>
      </c>
      <c r="E392" s="20">
        <f>+E393</f>
        <v>1000000</v>
      </c>
      <c r="F392" s="20" t="s">
        <v>0</v>
      </c>
      <c r="G392" s="20" t="s">
        <v>0</v>
      </c>
    </row>
    <row r="393" spans="1:7" x14ac:dyDescent="0.2">
      <c r="A393" s="21" t="s">
        <v>32</v>
      </c>
      <c r="B393" s="22" t="s">
        <v>41</v>
      </c>
      <c r="C393" s="22" t="s">
        <v>391</v>
      </c>
      <c r="D393" s="22" t="s">
        <v>33</v>
      </c>
      <c r="E393" s="23">
        <v>1000000</v>
      </c>
      <c r="F393" s="23" t="s">
        <v>0</v>
      </c>
      <c r="G393" s="23" t="s">
        <v>0</v>
      </c>
    </row>
    <row r="394" spans="1:7" ht="38.25" x14ac:dyDescent="0.2">
      <c r="A394" s="17" t="s">
        <v>392</v>
      </c>
      <c r="B394" s="18" t="s">
        <v>41</v>
      </c>
      <c r="C394" s="18" t="s">
        <v>393</v>
      </c>
      <c r="D394" s="19" t="s">
        <v>0</v>
      </c>
      <c r="E394" s="20">
        <f>+E395+E396</f>
        <v>1527500</v>
      </c>
      <c r="F394" s="20">
        <v>1462200</v>
      </c>
      <c r="G394" s="20">
        <v>1487300</v>
      </c>
    </row>
    <row r="395" spans="1:7" ht="63.75" x14ac:dyDescent="0.2">
      <c r="A395" s="21" t="s">
        <v>28</v>
      </c>
      <c r="B395" s="22" t="s">
        <v>41</v>
      </c>
      <c r="C395" s="22" t="s">
        <v>393</v>
      </c>
      <c r="D395" s="22" t="s">
        <v>29</v>
      </c>
      <c r="E395" s="23">
        <v>1255116.5</v>
      </c>
      <c r="F395" s="23">
        <v>1462200</v>
      </c>
      <c r="G395" s="23">
        <v>1487300</v>
      </c>
    </row>
    <row r="396" spans="1:7" ht="25.5" x14ac:dyDescent="0.2">
      <c r="A396" s="21" t="s">
        <v>30</v>
      </c>
      <c r="B396" s="22" t="s">
        <v>41</v>
      </c>
      <c r="C396" s="22" t="s">
        <v>393</v>
      </c>
      <c r="D396" s="22" t="s">
        <v>31</v>
      </c>
      <c r="E396" s="23">
        <v>272383.5</v>
      </c>
      <c r="F396" s="23" t="s">
        <v>0</v>
      </c>
      <c r="G396" s="23" t="s">
        <v>0</v>
      </c>
    </row>
    <row r="397" spans="1:7" ht="51" x14ac:dyDescent="0.2">
      <c r="A397" s="17" t="s">
        <v>394</v>
      </c>
      <c r="B397" s="18" t="s">
        <v>41</v>
      </c>
      <c r="C397" s="18" t="s">
        <v>395</v>
      </c>
      <c r="D397" s="19" t="s">
        <v>0</v>
      </c>
      <c r="E397" s="20">
        <f>+E398</f>
        <v>16600</v>
      </c>
      <c r="F397" s="20">
        <v>4700</v>
      </c>
      <c r="G397" s="20">
        <v>26600</v>
      </c>
    </row>
    <row r="398" spans="1:7" ht="25.5" x14ac:dyDescent="0.2">
      <c r="A398" s="21" t="s">
        <v>30</v>
      </c>
      <c r="B398" s="22" t="s">
        <v>41</v>
      </c>
      <c r="C398" s="22" t="s">
        <v>395</v>
      </c>
      <c r="D398" s="22" t="s">
        <v>31</v>
      </c>
      <c r="E398" s="23">
        <v>16600</v>
      </c>
      <c r="F398" s="23">
        <v>4700</v>
      </c>
      <c r="G398" s="23">
        <v>26600</v>
      </c>
    </row>
    <row r="399" spans="1:7" ht="25.5" x14ac:dyDescent="0.2">
      <c r="A399" s="17" t="s">
        <v>396</v>
      </c>
      <c r="B399" s="18" t="s">
        <v>41</v>
      </c>
      <c r="C399" s="18" t="s">
        <v>397</v>
      </c>
      <c r="D399" s="19" t="s">
        <v>0</v>
      </c>
      <c r="E399" s="20">
        <f>+E400</f>
        <v>369443.3</v>
      </c>
      <c r="F399" s="20" t="s">
        <v>0</v>
      </c>
      <c r="G399" s="20" t="s">
        <v>0</v>
      </c>
    </row>
    <row r="400" spans="1:7" ht="25.5" x14ac:dyDescent="0.2">
      <c r="A400" s="21" t="s">
        <v>30</v>
      </c>
      <c r="B400" s="22" t="s">
        <v>41</v>
      </c>
      <c r="C400" s="22" t="s">
        <v>397</v>
      </c>
      <c r="D400" s="22" t="s">
        <v>31</v>
      </c>
      <c r="E400" s="23">
        <v>369443.3</v>
      </c>
      <c r="F400" s="23" t="s">
        <v>0</v>
      </c>
      <c r="G400" s="23" t="s">
        <v>0</v>
      </c>
    </row>
    <row r="401" spans="1:7" ht="89.25" x14ac:dyDescent="0.2">
      <c r="A401" s="17" t="s">
        <v>398</v>
      </c>
      <c r="B401" s="18" t="s">
        <v>41</v>
      </c>
      <c r="C401" s="18" t="s">
        <v>399</v>
      </c>
      <c r="D401" s="19" t="s">
        <v>0</v>
      </c>
      <c r="E401" s="20">
        <f>+E402+E403</f>
        <v>23500</v>
      </c>
      <c r="F401" s="20">
        <v>24000</v>
      </c>
      <c r="G401" s="20">
        <v>24700</v>
      </c>
    </row>
    <row r="402" spans="1:7" ht="63.75" x14ac:dyDescent="0.2">
      <c r="A402" s="21" t="s">
        <v>28</v>
      </c>
      <c r="B402" s="22" t="s">
        <v>41</v>
      </c>
      <c r="C402" s="22" t="s">
        <v>399</v>
      </c>
      <c r="D402" s="22" t="s">
        <v>29</v>
      </c>
      <c r="E402" s="23">
        <v>18500</v>
      </c>
      <c r="F402" s="23">
        <v>19000</v>
      </c>
      <c r="G402" s="23">
        <v>19700</v>
      </c>
    </row>
    <row r="403" spans="1:7" ht="25.5" x14ac:dyDescent="0.2">
      <c r="A403" s="21" t="s">
        <v>30</v>
      </c>
      <c r="B403" s="22" t="s">
        <v>41</v>
      </c>
      <c r="C403" s="22" t="s">
        <v>399</v>
      </c>
      <c r="D403" s="22" t="s">
        <v>31</v>
      </c>
      <c r="E403" s="23">
        <v>5000</v>
      </c>
      <c r="F403" s="23">
        <v>5000</v>
      </c>
      <c r="G403" s="23">
        <v>5000</v>
      </c>
    </row>
    <row r="404" spans="1:7" ht="38.25" x14ac:dyDescent="0.2">
      <c r="A404" s="11" t="s">
        <v>400</v>
      </c>
      <c r="B404" s="12" t="s">
        <v>401</v>
      </c>
      <c r="C404" s="13" t="s">
        <v>0</v>
      </c>
      <c r="D404" s="13" t="s">
        <v>0</v>
      </c>
      <c r="E404" s="14">
        <f>+E405+E470+E489+E503+E509+E513</f>
        <v>474732641.69999993</v>
      </c>
      <c r="F404" s="14">
        <v>314648140.19</v>
      </c>
      <c r="G404" s="14">
        <v>327826944.35000002</v>
      </c>
    </row>
    <row r="405" spans="1:7" ht="25.5" x14ac:dyDescent="0.2">
      <c r="A405" s="15" t="s">
        <v>402</v>
      </c>
      <c r="B405" s="7" t="s">
        <v>401</v>
      </c>
      <c r="C405" s="7" t="s">
        <v>403</v>
      </c>
      <c r="D405" s="16" t="s">
        <v>0</v>
      </c>
      <c r="E405" s="10">
        <f>+E406+E440+E449+E465</f>
        <v>458700932.48999995</v>
      </c>
      <c r="F405" s="10">
        <v>303607802.23000002</v>
      </c>
      <c r="G405" s="10">
        <v>316741942.31</v>
      </c>
    </row>
    <row r="406" spans="1:7" ht="15.75" x14ac:dyDescent="0.2">
      <c r="A406" s="15" t="s">
        <v>404</v>
      </c>
      <c r="B406" s="7" t="s">
        <v>401</v>
      </c>
      <c r="C406" s="7" t="s">
        <v>405</v>
      </c>
      <c r="D406" s="16" t="s">
        <v>0</v>
      </c>
      <c r="E406" s="10">
        <f>+E407+E420+E425+E427+E430+E437</f>
        <v>296520954.50999993</v>
      </c>
      <c r="F406" s="10">
        <v>296654459.19</v>
      </c>
      <c r="G406" s="10">
        <v>309388599.26999998</v>
      </c>
    </row>
    <row r="407" spans="1:7" ht="38.25" x14ac:dyDescent="0.2">
      <c r="A407" s="15" t="s">
        <v>406</v>
      </c>
      <c r="B407" s="7" t="s">
        <v>401</v>
      </c>
      <c r="C407" s="7" t="s">
        <v>407</v>
      </c>
      <c r="D407" s="16" t="s">
        <v>0</v>
      </c>
      <c r="E407" s="10">
        <f>+E408+E410+E412+E414+E416+E418</f>
        <v>281582157.28999996</v>
      </c>
      <c r="F407" s="10">
        <v>285487151.38999999</v>
      </c>
      <c r="G407" s="10">
        <v>297816589.47000003</v>
      </c>
    </row>
    <row r="408" spans="1:7" ht="15.75" x14ac:dyDescent="0.2">
      <c r="A408" s="17" t="s">
        <v>48</v>
      </c>
      <c r="B408" s="18" t="s">
        <v>401</v>
      </c>
      <c r="C408" s="18" t="s">
        <v>408</v>
      </c>
      <c r="D408" s="19" t="s">
        <v>0</v>
      </c>
      <c r="E408" s="20">
        <f>+E409</f>
        <v>17742160.510000002</v>
      </c>
      <c r="F408" s="20">
        <v>11801989.34</v>
      </c>
      <c r="G408" s="20">
        <v>12022115.449999999</v>
      </c>
    </row>
    <row r="409" spans="1:7" ht="38.25" x14ac:dyDescent="0.2">
      <c r="A409" s="21" t="s">
        <v>50</v>
      </c>
      <c r="B409" s="22" t="s">
        <v>401</v>
      </c>
      <c r="C409" s="22" t="s">
        <v>408</v>
      </c>
      <c r="D409" s="22" t="s">
        <v>51</v>
      </c>
      <c r="E409" s="23">
        <f>17141801.5+636843-36484+0.01</f>
        <v>17742160.510000002</v>
      </c>
      <c r="F409" s="23">
        <v>11801989.34</v>
      </c>
      <c r="G409" s="23">
        <v>12022115.449999999</v>
      </c>
    </row>
    <row r="410" spans="1:7" ht="38.25" x14ac:dyDescent="0.2">
      <c r="A410" s="17" t="s">
        <v>409</v>
      </c>
      <c r="B410" s="18" t="s">
        <v>401</v>
      </c>
      <c r="C410" s="18" t="s">
        <v>410</v>
      </c>
      <c r="D410" s="19" t="s">
        <v>0</v>
      </c>
      <c r="E410" s="20">
        <f>+E411</f>
        <v>4030700</v>
      </c>
      <c r="F410" s="20" t="s">
        <v>0</v>
      </c>
      <c r="G410" s="20" t="s">
        <v>0</v>
      </c>
    </row>
    <row r="411" spans="1:7" ht="38.25" x14ac:dyDescent="0.2">
      <c r="A411" s="21" t="s">
        <v>50</v>
      </c>
      <c r="B411" s="22" t="s">
        <v>401</v>
      </c>
      <c r="C411" s="22" t="s">
        <v>410</v>
      </c>
      <c r="D411" s="22" t="s">
        <v>51</v>
      </c>
      <c r="E411" s="23">
        <v>4030700</v>
      </c>
      <c r="F411" s="23" t="s">
        <v>0</v>
      </c>
      <c r="G411" s="23" t="s">
        <v>0</v>
      </c>
    </row>
    <row r="412" spans="1:7" ht="38.25" x14ac:dyDescent="0.2">
      <c r="A412" s="17" t="s">
        <v>406</v>
      </c>
      <c r="B412" s="18" t="s">
        <v>401</v>
      </c>
      <c r="C412" s="18" t="s">
        <v>411</v>
      </c>
      <c r="D412" s="19" t="s">
        <v>0</v>
      </c>
      <c r="E412" s="20">
        <f>+E413</f>
        <v>229045800</v>
      </c>
      <c r="F412" s="20">
        <v>243714700</v>
      </c>
      <c r="G412" s="20">
        <v>254807400</v>
      </c>
    </row>
    <row r="413" spans="1:7" ht="38.25" x14ac:dyDescent="0.2">
      <c r="A413" s="21" t="s">
        <v>50</v>
      </c>
      <c r="B413" s="22" t="s">
        <v>401</v>
      </c>
      <c r="C413" s="22" t="s">
        <v>411</v>
      </c>
      <c r="D413" s="22" t="s">
        <v>51</v>
      </c>
      <c r="E413" s="23">
        <v>229045800</v>
      </c>
      <c r="F413" s="23">
        <v>243714700</v>
      </c>
      <c r="G413" s="23">
        <v>254807400</v>
      </c>
    </row>
    <row r="414" spans="1:7" ht="38.25" x14ac:dyDescent="0.2">
      <c r="A414" s="17" t="s">
        <v>406</v>
      </c>
      <c r="B414" s="18" t="s">
        <v>401</v>
      </c>
      <c r="C414" s="18" t="s">
        <v>412</v>
      </c>
      <c r="D414" s="19" t="s">
        <v>0</v>
      </c>
      <c r="E414" s="20">
        <f>+E415</f>
        <v>17900</v>
      </c>
      <c r="F414" s="20">
        <v>6239300</v>
      </c>
      <c r="G414" s="20">
        <v>6579200</v>
      </c>
    </row>
    <row r="415" spans="1:7" ht="38.25" x14ac:dyDescent="0.2">
      <c r="A415" s="21" t="s">
        <v>50</v>
      </c>
      <c r="B415" s="22" t="s">
        <v>401</v>
      </c>
      <c r="C415" s="22" t="s">
        <v>412</v>
      </c>
      <c r="D415" s="22" t="s">
        <v>51</v>
      </c>
      <c r="E415" s="23">
        <v>17900</v>
      </c>
      <c r="F415" s="23">
        <v>6239300</v>
      </c>
      <c r="G415" s="23">
        <v>6579200</v>
      </c>
    </row>
    <row r="416" spans="1:7" ht="38.25" x14ac:dyDescent="0.2">
      <c r="A416" s="17" t="s">
        <v>409</v>
      </c>
      <c r="B416" s="18" t="s">
        <v>401</v>
      </c>
      <c r="C416" s="18" t="s">
        <v>413</v>
      </c>
      <c r="D416" s="19" t="s">
        <v>0</v>
      </c>
      <c r="E416" s="20">
        <f>+E417</f>
        <v>5127162.63</v>
      </c>
      <c r="F416" s="20">
        <v>1936673.74</v>
      </c>
      <c r="G416" s="20">
        <v>2159966.67</v>
      </c>
    </row>
    <row r="417" spans="1:7" ht="38.25" x14ac:dyDescent="0.2">
      <c r="A417" s="21" t="s">
        <v>50</v>
      </c>
      <c r="B417" s="22" t="s">
        <v>401</v>
      </c>
      <c r="C417" s="22" t="s">
        <v>413</v>
      </c>
      <c r="D417" s="22" t="s">
        <v>51</v>
      </c>
      <c r="E417" s="23">
        <f>1733021.21+27887.89+6053.54+2760900+599300-0.01</f>
        <v>5127162.63</v>
      </c>
      <c r="F417" s="23">
        <v>1936673.74</v>
      </c>
      <c r="G417" s="23">
        <v>2159966.67</v>
      </c>
    </row>
    <row r="418" spans="1:7" ht="38.25" x14ac:dyDescent="0.2">
      <c r="A418" s="17" t="s">
        <v>406</v>
      </c>
      <c r="B418" s="18" t="s">
        <v>401</v>
      </c>
      <c r="C418" s="18" t="s">
        <v>414</v>
      </c>
      <c r="D418" s="19" t="s">
        <v>0</v>
      </c>
      <c r="E418" s="20">
        <f>+E419</f>
        <v>25618434.149999999</v>
      </c>
      <c r="F418" s="20">
        <v>21794488.309999999</v>
      </c>
      <c r="G418" s="20">
        <v>22247907.350000001</v>
      </c>
    </row>
    <row r="419" spans="1:7" ht="38.25" x14ac:dyDescent="0.2">
      <c r="A419" s="21" t="s">
        <v>50</v>
      </c>
      <c r="B419" s="22" t="s">
        <v>401</v>
      </c>
      <c r="C419" s="22" t="s">
        <v>414</v>
      </c>
      <c r="D419" s="22" t="s">
        <v>51</v>
      </c>
      <c r="E419" s="23">
        <v>25618434.149999999</v>
      </c>
      <c r="F419" s="23">
        <v>21794488.309999999</v>
      </c>
      <c r="G419" s="23">
        <v>22247907.350000001</v>
      </c>
    </row>
    <row r="420" spans="1:7" ht="25.5" x14ac:dyDescent="0.2">
      <c r="A420" s="15" t="s">
        <v>55</v>
      </c>
      <c r="B420" s="7" t="s">
        <v>401</v>
      </c>
      <c r="C420" s="7" t="s">
        <v>415</v>
      </c>
      <c r="D420" s="16" t="s">
        <v>0</v>
      </c>
      <c r="E420" s="10">
        <f>+E421+E423</f>
        <v>6178115.8399999999</v>
      </c>
      <c r="F420" s="10" t="s">
        <v>0</v>
      </c>
      <c r="G420" s="10" t="s">
        <v>0</v>
      </c>
    </row>
    <row r="421" spans="1:7" ht="15.75" x14ac:dyDescent="0.2">
      <c r="A421" s="17" t="s">
        <v>48</v>
      </c>
      <c r="B421" s="18" t="s">
        <v>401</v>
      </c>
      <c r="C421" s="18" t="s">
        <v>416</v>
      </c>
      <c r="D421" s="19" t="s">
        <v>0</v>
      </c>
      <c r="E421" s="20">
        <f>+E422</f>
        <v>5255025.72</v>
      </c>
      <c r="F421" s="20" t="s">
        <v>0</v>
      </c>
      <c r="G421" s="20" t="s">
        <v>0</v>
      </c>
    </row>
    <row r="422" spans="1:7" ht="38.25" x14ac:dyDescent="0.2">
      <c r="A422" s="21" t="s">
        <v>50</v>
      </c>
      <c r="B422" s="22" t="s">
        <v>401</v>
      </c>
      <c r="C422" s="22" t="s">
        <v>416</v>
      </c>
      <c r="D422" s="22" t="s">
        <v>51</v>
      </c>
      <c r="E422" s="23">
        <v>5255025.72</v>
      </c>
      <c r="F422" s="23" t="s">
        <v>0</v>
      </c>
      <c r="G422" s="23" t="s">
        <v>0</v>
      </c>
    </row>
    <row r="423" spans="1:7" ht="25.5" x14ac:dyDescent="0.2">
      <c r="A423" s="17" t="s">
        <v>55</v>
      </c>
      <c r="B423" s="18" t="s">
        <v>401</v>
      </c>
      <c r="C423" s="18" t="s">
        <v>417</v>
      </c>
      <c r="D423" s="19" t="s">
        <v>0</v>
      </c>
      <c r="E423" s="20">
        <f>+E424</f>
        <v>923090.12</v>
      </c>
      <c r="F423" s="20" t="s">
        <v>0</v>
      </c>
      <c r="G423" s="20" t="s">
        <v>0</v>
      </c>
    </row>
    <row r="424" spans="1:7" ht="38.25" x14ac:dyDescent="0.2">
      <c r="A424" s="21" t="s">
        <v>50</v>
      </c>
      <c r="B424" s="22" t="s">
        <v>401</v>
      </c>
      <c r="C424" s="22" t="s">
        <v>417</v>
      </c>
      <c r="D424" s="22" t="s">
        <v>51</v>
      </c>
      <c r="E424" s="23">
        <v>923090.12</v>
      </c>
      <c r="F424" s="23" t="s">
        <v>0</v>
      </c>
      <c r="G424" s="23" t="s">
        <v>0</v>
      </c>
    </row>
    <row r="425" spans="1:7" ht="38.25" x14ac:dyDescent="0.2">
      <c r="A425" s="15" t="s">
        <v>418</v>
      </c>
      <c r="B425" s="7" t="s">
        <v>401</v>
      </c>
      <c r="C425" s="7" t="s">
        <v>419</v>
      </c>
      <c r="D425" s="16" t="s">
        <v>0</v>
      </c>
      <c r="E425" s="10">
        <f>+E426</f>
        <v>1508422.8</v>
      </c>
      <c r="F425" s="10">
        <v>1508422.8</v>
      </c>
      <c r="G425" s="10">
        <v>1508422.8</v>
      </c>
    </row>
    <row r="426" spans="1:7" ht="38.25" x14ac:dyDescent="0.2">
      <c r="A426" s="21" t="s">
        <v>50</v>
      </c>
      <c r="B426" s="22" t="s">
        <v>401</v>
      </c>
      <c r="C426" s="22" t="s">
        <v>419</v>
      </c>
      <c r="D426" s="22" t="s">
        <v>51</v>
      </c>
      <c r="E426" s="23">
        <v>1508422.8</v>
      </c>
      <c r="F426" s="23">
        <v>1508422.8</v>
      </c>
      <c r="G426" s="23">
        <v>1508422.8</v>
      </c>
    </row>
    <row r="427" spans="1:7" ht="38.25" x14ac:dyDescent="0.2">
      <c r="A427" s="15" t="s">
        <v>420</v>
      </c>
      <c r="B427" s="7" t="s">
        <v>401</v>
      </c>
      <c r="C427" s="7" t="s">
        <v>421</v>
      </c>
      <c r="D427" s="16" t="s">
        <v>0</v>
      </c>
      <c r="E427" s="10">
        <f>+E428</f>
        <v>750000</v>
      </c>
      <c r="F427" s="10">
        <v>833300</v>
      </c>
      <c r="G427" s="10">
        <v>916700</v>
      </c>
    </row>
    <row r="428" spans="1:7" ht="38.25" x14ac:dyDescent="0.2">
      <c r="A428" s="17" t="s">
        <v>420</v>
      </c>
      <c r="B428" s="18" t="s">
        <v>401</v>
      </c>
      <c r="C428" s="18" t="s">
        <v>422</v>
      </c>
      <c r="D428" s="19" t="s">
        <v>0</v>
      </c>
      <c r="E428" s="20">
        <f>+E429</f>
        <v>750000</v>
      </c>
      <c r="F428" s="20">
        <v>833300</v>
      </c>
      <c r="G428" s="20">
        <v>916700</v>
      </c>
    </row>
    <row r="429" spans="1:7" x14ac:dyDescent="0.2">
      <c r="A429" s="21" t="s">
        <v>79</v>
      </c>
      <c r="B429" s="22" t="s">
        <v>401</v>
      </c>
      <c r="C429" s="22" t="s">
        <v>422</v>
      </c>
      <c r="D429" s="22" t="s">
        <v>80</v>
      </c>
      <c r="E429" s="23">
        <v>750000</v>
      </c>
      <c r="F429" s="23">
        <v>833300</v>
      </c>
      <c r="G429" s="23">
        <v>916700</v>
      </c>
    </row>
    <row r="430" spans="1:7" ht="25.5" x14ac:dyDescent="0.2">
      <c r="A430" s="15" t="s">
        <v>423</v>
      </c>
      <c r="B430" s="7" t="s">
        <v>401</v>
      </c>
      <c r="C430" s="7" t="s">
        <v>424</v>
      </c>
      <c r="D430" s="16" t="s">
        <v>0</v>
      </c>
      <c r="E430" s="10">
        <f>+E431+E433+E435</f>
        <v>5874401.4300000006</v>
      </c>
      <c r="F430" s="10">
        <v>8825585</v>
      </c>
      <c r="G430" s="10">
        <v>9146887</v>
      </c>
    </row>
    <row r="431" spans="1:7" ht="15.75" x14ac:dyDescent="0.2">
      <c r="A431" s="17" t="s">
        <v>48</v>
      </c>
      <c r="B431" s="18" t="s">
        <v>401</v>
      </c>
      <c r="C431" s="18" t="s">
        <v>425</v>
      </c>
      <c r="D431" s="19" t="s">
        <v>0</v>
      </c>
      <c r="E431" s="20">
        <f>+E432</f>
        <v>743088.28</v>
      </c>
      <c r="F431" s="20">
        <v>793362.77</v>
      </c>
      <c r="G431" s="20">
        <v>793351.64</v>
      </c>
    </row>
    <row r="432" spans="1:7" ht="38.25" x14ac:dyDescent="0.2">
      <c r="A432" s="21" t="s">
        <v>50</v>
      </c>
      <c r="B432" s="22" t="s">
        <v>401</v>
      </c>
      <c r="C432" s="22" t="s">
        <v>425</v>
      </c>
      <c r="D432" s="22" t="s">
        <v>51</v>
      </c>
      <c r="E432" s="23">
        <v>743088.28</v>
      </c>
      <c r="F432" s="23">
        <v>793362.77</v>
      </c>
      <c r="G432" s="23">
        <v>793351.64</v>
      </c>
    </row>
    <row r="433" spans="1:7" ht="51" x14ac:dyDescent="0.2">
      <c r="A433" s="17" t="s">
        <v>426</v>
      </c>
      <c r="B433" s="18" t="s">
        <v>401</v>
      </c>
      <c r="C433" s="18" t="s">
        <v>427</v>
      </c>
      <c r="D433" s="19" t="s">
        <v>0</v>
      </c>
      <c r="E433" s="20">
        <f>+E434</f>
        <v>3323232.33</v>
      </c>
      <c r="F433" s="20" t="s">
        <v>0</v>
      </c>
      <c r="G433" s="20" t="s">
        <v>0</v>
      </c>
    </row>
    <row r="434" spans="1:7" ht="38.25" x14ac:dyDescent="0.2">
      <c r="A434" s="21" t="s">
        <v>50</v>
      </c>
      <c r="B434" s="22" t="s">
        <v>401</v>
      </c>
      <c r="C434" s="22" t="s">
        <v>427</v>
      </c>
      <c r="D434" s="22" t="s">
        <v>51</v>
      </c>
      <c r="E434" s="23">
        <v>3323232.33</v>
      </c>
      <c r="F434" s="23" t="s">
        <v>0</v>
      </c>
      <c r="G434" s="23" t="s">
        <v>0</v>
      </c>
    </row>
    <row r="435" spans="1:7" ht="25.5" x14ac:dyDescent="0.2">
      <c r="A435" s="17" t="s">
        <v>423</v>
      </c>
      <c r="B435" s="18" t="s">
        <v>401</v>
      </c>
      <c r="C435" s="18" t="s">
        <v>428</v>
      </c>
      <c r="D435" s="19" t="s">
        <v>0</v>
      </c>
      <c r="E435" s="20">
        <f>+E436</f>
        <v>1808080.82</v>
      </c>
      <c r="F435" s="20">
        <v>8032222.2300000004</v>
      </c>
      <c r="G435" s="20">
        <v>8353535.3600000003</v>
      </c>
    </row>
    <row r="436" spans="1:7" ht="38.25" x14ac:dyDescent="0.2">
      <c r="A436" s="21" t="s">
        <v>50</v>
      </c>
      <c r="B436" s="22" t="s">
        <v>401</v>
      </c>
      <c r="C436" s="22" t="s">
        <v>428</v>
      </c>
      <c r="D436" s="22" t="s">
        <v>51</v>
      </c>
      <c r="E436" s="23">
        <v>1808080.82</v>
      </c>
      <c r="F436" s="23">
        <v>8032222.2300000004</v>
      </c>
      <c r="G436" s="23">
        <v>8353535.3600000003</v>
      </c>
    </row>
    <row r="437" spans="1:7" ht="51" x14ac:dyDescent="0.2">
      <c r="A437" s="15" t="s">
        <v>429</v>
      </c>
      <c r="B437" s="7" t="s">
        <v>401</v>
      </c>
      <c r="C437" s="7" t="s">
        <v>430</v>
      </c>
      <c r="D437" s="16" t="s">
        <v>0</v>
      </c>
      <c r="E437" s="10">
        <f>+E438</f>
        <v>627857.15</v>
      </c>
      <c r="F437" s="10" t="s">
        <v>0</v>
      </c>
      <c r="G437" s="10" t="s">
        <v>0</v>
      </c>
    </row>
    <row r="438" spans="1:7" ht="51" x14ac:dyDescent="0.2">
      <c r="A438" s="17" t="s">
        <v>429</v>
      </c>
      <c r="B438" s="18" t="s">
        <v>401</v>
      </c>
      <c r="C438" s="18" t="s">
        <v>431</v>
      </c>
      <c r="D438" s="19" t="s">
        <v>0</v>
      </c>
      <c r="E438" s="20">
        <f>+E439</f>
        <v>627857.15</v>
      </c>
      <c r="F438" s="20" t="s">
        <v>0</v>
      </c>
      <c r="G438" s="20" t="s">
        <v>0</v>
      </c>
    </row>
    <row r="439" spans="1:7" ht="38.25" x14ac:dyDescent="0.2">
      <c r="A439" s="21" t="s">
        <v>50</v>
      </c>
      <c r="B439" s="22" t="s">
        <v>401</v>
      </c>
      <c r="C439" s="22" t="s">
        <v>431</v>
      </c>
      <c r="D439" s="22" t="s">
        <v>51</v>
      </c>
      <c r="E439" s="23">
        <v>627857.15</v>
      </c>
      <c r="F439" s="23" t="s">
        <v>0</v>
      </c>
      <c r="G439" s="23" t="s">
        <v>0</v>
      </c>
    </row>
    <row r="440" spans="1:7" ht="15.75" x14ac:dyDescent="0.2">
      <c r="A440" s="15" t="s">
        <v>432</v>
      </c>
      <c r="B440" s="7" t="s">
        <v>401</v>
      </c>
      <c r="C440" s="7" t="s">
        <v>433</v>
      </c>
      <c r="D440" s="16" t="s">
        <v>0</v>
      </c>
      <c r="E440" s="10">
        <f>+E441+E444</f>
        <v>1356500</v>
      </c>
      <c r="F440" s="10">
        <v>1390500</v>
      </c>
      <c r="G440" s="10">
        <v>1390500</v>
      </c>
    </row>
    <row r="441" spans="1:7" ht="38.25" x14ac:dyDescent="0.2">
      <c r="A441" s="15" t="s">
        <v>434</v>
      </c>
      <c r="B441" s="7" t="s">
        <v>401</v>
      </c>
      <c r="C441" s="7" t="s">
        <v>435</v>
      </c>
      <c r="D441" s="16" t="s">
        <v>0</v>
      </c>
      <c r="E441" s="10">
        <f>+E442+E443</f>
        <v>166000</v>
      </c>
      <c r="F441" s="10">
        <v>200000</v>
      </c>
      <c r="G441" s="10">
        <v>200000</v>
      </c>
    </row>
    <row r="442" spans="1:7" ht="25.5" x14ac:dyDescent="0.2">
      <c r="A442" s="21" t="s">
        <v>30</v>
      </c>
      <c r="B442" s="22" t="s">
        <v>401</v>
      </c>
      <c r="C442" s="22" t="s">
        <v>435</v>
      </c>
      <c r="D442" s="22" t="s">
        <v>31</v>
      </c>
      <c r="E442" s="23"/>
      <c r="F442" s="23">
        <v>200000</v>
      </c>
      <c r="G442" s="23">
        <v>200000</v>
      </c>
    </row>
    <row r="443" spans="1:7" ht="38.25" x14ac:dyDescent="0.2">
      <c r="A443" s="21" t="s">
        <v>50</v>
      </c>
      <c r="B443" s="22" t="s">
        <v>401</v>
      </c>
      <c r="C443" s="22" t="s">
        <v>435</v>
      </c>
      <c r="D443" s="22" t="s">
        <v>51</v>
      </c>
      <c r="E443" s="23">
        <v>166000</v>
      </c>
      <c r="F443" s="23" t="s">
        <v>0</v>
      </c>
      <c r="G443" s="23" t="s">
        <v>0</v>
      </c>
    </row>
    <row r="444" spans="1:7" ht="25.5" x14ac:dyDescent="0.2">
      <c r="A444" s="15" t="s">
        <v>436</v>
      </c>
      <c r="B444" s="7" t="s">
        <v>401</v>
      </c>
      <c r="C444" s="7" t="s">
        <v>437</v>
      </c>
      <c r="D444" s="16" t="s">
        <v>0</v>
      </c>
      <c r="E444" s="10">
        <f>+E445+E447</f>
        <v>1190500</v>
      </c>
      <c r="F444" s="10">
        <v>1190500</v>
      </c>
      <c r="G444" s="10">
        <v>1190500</v>
      </c>
    </row>
    <row r="445" spans="1:7" ht="15.75" x14ac:dyDescent="0.2">
      <c r="A445" s="17" t="s">
        <v>48</v>
      </c>
      <c r="B445" s="18" t="s">
        <v>401</v>
      </c>
      <c r="C445" s="18" t="s">
        <v>438</v>
      </c>
      <c r="D445" s="19" t="s">
        <v>0</v>
      </c>
      <c r="E445" s="20">
        <f>+E446</f>
        <v>6333.33</v>
      </c>
      <c r="F445" s="20">
        <v>6333.33</v>
      </c>
      <c r="G445" s="20">
        <v>6333.33</v>
      </c>
    </row>
    <row r="446" spans="1:7" ht="38.25" x14ac:dyDescent="0.2">
      <c r="A446" s="21" t="s">
        <v>50</v>
      </c>
      <c r="B446" s="22" t="s">
        <v>401</v>
      </c>
      <c r="C446" s="22" t="s">
        <v>438</v>
      </c>
      <c r="D446" s="22" t="s">
        <v>51</v>
      </c>
      <c r="E446" s="23">
        <v>6333.33</v>
      </c>
      <c r="F446" s="23">
        <v>6333.33</v>
      </c>
      <c r="G446" s="23">
        <v>6333.33</v>
      </c>
    </row>
    <row r="447" spans="1:7" ht="25.5" x14ac:dyDescent="0.2">
      <c r="A447" s="17" t="s">
        <v>436</v>
      </c>
      <c r="B447" s="18" t="s">
        <v>401</v>
      </c>
      <c r="C447" s="18" t="s">
        <v>439</v>
      </c>
      <c r="D447" s="19" t="s">
        <v>0</v>
      </c>
      <c r="E447" s="20">
        <f>+E448</f>
        <v>1184166.67</v>
      </c>
      <c r="F447" s="20">
        <v>1184166.67</v>
      </c>
      <c r="G447" s="20">
        <v>1184166.67</v>
      </c>
    </row>
    <row r="448" spans="1:7" ht="38.25" x14ac:dyDescent="0.2">
      <c r="A448" s="21" t="s">
        <v>50</v>
      </c>
      <c r="B448" s="22" t="s">
        <v>401</v>
      </c>
      <c r="C448" s="22" t="s">
        <v>439</v>
      </c>
      <c r="D448" s="22" t="s">
        <v>51</v>
      </c>
      <c r="E448" s="23">
        <v>1184166.67</v>
      </c>
      <c r="F448" s="23">
        <v>1184166.67</v>
      </c>
      <c r="G448" s="23">
        <v>1184166.67</v>
      </c>
    </row>
    <row r="449" spans="1:7" ht="38.25" x14ac:dyDescent="0.2">
      <c r="A449" s="15" t="s">
        <v>440</v>
      </c>
      <c r="B449" s="7" t="s">
        <v>401</v>
      </c>
      <c r="C449" s="7" t="s">
        <v>441</v>
      </c>
      <c r="D449" s="16" t="s">
        <v>0</v>
      </c>
      <c r="E449" s="10">
        <f>+E450+E455+E462+E460</f>
        <v>154033646.28999999</v>
      </c>
      <c r="F449" s="10">
        <v>300000</v>
      </c>
      <c r="G449" s="10">
        <v>700000</v>
      </c>
    </row>
    <row r="450" spans="1:7" ht="38.25" x14ac:dyDescent="0.2">
      <c r="A450" s="15" t="s">
        <v>442</v>
      </c>
      <c r="B450" s="7" t="s">
        <v>401</v>
      </c>
      <c r="C450" s="7" t="s">
        <v>443</v>
      </c>
      <c r="D450" s="16" t="s">
        <v>0</v>
      </c>
      <c r="E450" s="10">
        <f>+E451+E453</f>
        <v>3364515.21</v>
      </c>
      <c r="F450" s="10">
        <v>300000</v>
      </c>
      <c r="G450" s="10">
        <v>700000</v>
      </c>
    </row>
    <row r="451" spans="1:7" ht="15.75" x14ac:dyDescent="0.2">
      <c r="A451" s="17" t="s">
        <v>48</v>
      </c>
      <c r="B451" s="18" t="s">
        <v>401</v>
      </c>
      <c r="C451" s="18" t="s">
        <v>444</v>
      </c>
      <c r="D451" s="19" t="s">
        <v>0</v>
      </c>
      <c r="E451" s="20">
        <f>+E452</f>
        <v>717848.54</v>
      </c>
      <c r="F451" s="20">
        <v>300000</v>
      </c>
      <c r="G451" s="20">
        <v>700000</v>
      </c>
    </row>
    <row r="452" spans="1:7" ht="38.25" x14ac:dyDescent="0.2">
      <c r="A452" s="21" t="s">
        <v>50</v>
      </c>
      <c r="B452" s="22" t="s">
        <v>401</v>
      </c>
      <c r="C452" s="22" t="s">
        <v>444</v>
      </c>
      <c r="D452" s="22" t="s">
        <v>51</v>
      </c>
      <c r="E452" s="23">
        <f>725000-7151.46</f>
        <v>717848.54</v>
      </c>
      <c r="F452" s="23">
        <v>300000</v>
      </c>
      <c r="G452" s="23">
        <v>700000</v>
      </c>
    </row>
    <row r="453" spans="1:7" ht="38.25" x14ac:dyDescent="0.2">
      <c r="A453" s="17" t="s">
        <v>442</v>
      </c>
      <c r="B453" s="18" t="s">
        <v>401</v>
      </c>
      <c r="C453" s="18" t="s">
        <v>445</v>
      </c>
      <c r="D453" s="19" t="s">
        <v>0</v>
      </c>
      <c r="E453" s="20">
        <f>+E454</f>
        <v>2646666.67</v>
      </c>
      <c r="F453" s="20" t="s">
        <v>0</v>
      </c>
      <c r="G453" s="20" t="s">
        <v>0</v>
      </c>
    </row>
    <row r="454" spans="1:7" ht="38.25" x14ac:dyDescent="0.2">
      <c r="A454" s="21" t="s">
        <v>50</v>
      </c>
      <c r="B454" s="22" t="s">
        <v>401</v>
      </c>
      <c r="C454" s="22" t="s">
        <v>445</v>
      </c>
      <c r="D454" s="22" t="s">
        <v>51</v>
      </c>
      <c r="E454" s="23">
        <v>2646666.67</v>
      </c>
      <c r="F454" s="23" t="s">
        <v>0</v>
      </c>
      <c r="G454" s="23" t="s">
        <v>0</v>
      </c>
    </row>
    <row r="455" spans="1:7" ht="25.5" x14ac:dyDescent="0.2">
      <c r="A455" s="15" t="s">
        <v>446</v>
      </c>
      <c r="B455" s="7" t="s">
        <v>401</v>
      </c>
      <c r="C455" s="7" t="s">
        <v>447</v>
      </c>
      <c r="D455" s="16" t="s">
        <v>0</v>
      </c>
      <c r="E455" s="10">
        <f>+E456+E458</f>
        <v>677766.67</v>
      </c>
      <c r="F455" s="10" t="s">
        <v>0</v>
      </c>
      <c r="G455" s="10" t="s">
        <v>0</v>
      </c>
    </row>
    <row r="456" spans="1:7" ht="15.75" x14ac:dyDescent="0.2">
      <c r="A456" s="17" t="s">
        <v>48</v>
      </c>
      <c r="B456" s="18" t="s">
        <v>401</v>
      </c>
      <c r="C456" s="18" t="s">
        <v>448</v>
      </c>
      <c r="D456" s="19" t="s">
        <v>0</v>
      </c>
      <c r="E456" s="20">
        <f>+E457</f>
        <v>11100</v>
      </c>
      <c r="F456" s="20" t="s">
        <v>0</v>
      </c>
      <c r="G456" s="20" t="s">
        <v>0</v>
      </c>
    </row>
    <row r="457" spans="1:7" ht="38.25" x14ac:dyDescent="0.2">
      <c r="A457" s="21" t="s">
        <v>50</v>
      </c>
      <c r="B457" s="22" t="s">
        <v>401</v>
      </c>
      <c r="C457" s="22" t="s">
        <v>448</v>
      </c>
      <c r="D457" s="22" t="s">
        <v>51</v>
      </c>
      <c r="E457" s="23">
        <v>11100</v>
      </c>
      <c r="F457" s="23" t="s">
        <v>0</v>
      </c>
      <c r="G457" s="23" t="s">
        <v>0</v>
      </c>
    </row>
    <row r="458" spans="1:7" ht="25.5" x14ac:dyDescent="0.2">
      <c r="A458" s="17" t="s">
        <v>446</v>
      </c>
      <c r="B458" s="18" t="s">
        <v>401</v>
      </c>
      <c r="C458" s="18" t="s">
        <v>449</v>
      </c>
      <c r="D458" s="19" t="s">
        <v>0</v>
      </c>
      <c r="E458" s="20">
        <f>+E459</f>
        <v>666666.67000000004</v>
      </c>
      <c r="F458" s="20" t="s">
        <v>0</v>
      </c>
      <c r="G458" s="20" t="s">
        <v>0</v>
      </c>
    </row>
    <row r="459" spans="1:7" ht="38.25" x14ac:dyDescent="0.2">
      <c r="A459" s="21" t="s">
        <v>50</v>
      </c>
      <c r="B459" s="22" t="s">
        <v>401</v>
      </c>
      <c r="C459" s="22" t="s">
        <v>449</v>
      </c>
      <c r="D459" s="22" t="s">
        <v>51</v>
      </c>
      <c r="E459" s="23">
        <v>666666.67000000004</v>
      </c>
      <c r="F459" s="23" t="s">
        <v>0</v>
      </c>
      <c r="G459" s="23" t="s">
        <v>0</v>
      </c>
    </row>
    <row r="460" spans="1:7" ht="15.75" x14ac:dyDescent="0.2">
      <c r="A460" s="25" t="s">
        <v>450</v>
      </c>
      <c r="B460" s="18" t="s">
        <v>401</v>
      </c>
      <c r="C460" s="18" t="s">
        <v>451</v>
      </c>
      <c r="D460" s="19" t="s">
        <v>0</v>
      </c>
      <c r="E460" s="20">
        <f>+E461</f>
        <v>1000000</v>
      </c>
      <c r="F460" s="20" t="s">
        <v>0</v>
      </c>
      <c r="G460" s="20" t="s">
        <v>0</v>
      </c>
    </row>
    <row r="461" spans="1:7" ht="38.25" x14ac:dyDescent="0.2">
      <c r="A461" s="26" t="s">
        <v>50</v>
      </c>
      <c r="B461" s="22" t="s">
        <v>401</v>
      </c>
      <c r="C461" s="24" t="s">
        <v>451</v>
      </c>
      <c r="D461" s="22">
        <v>600</v>
      </c>
      <c r="E461" s="23">
        <v>1000000</v>
      </c>
      <c r="F461" s="23" t="s">
        <v>0</v>
      </c>
      <c r="G461" s="23" t="s">
        <v>0</v>
      </c>
    </row>
    <row r="462" spans="1:7" ht="38.25" x14ac:dyDescent="0.2">
      <c r="A462" s="15" t="s">
        <v>452</v>
      </c>
      <c r="B462" s="7" t="s">
        <v>401</v>
      </c>
      <c r="C462" s="7" t="s">
        <v>453</v>
      </c>
      <c r="D462" s="16" t="s">
        <v>0</v>
      </c>
      <c r="E462" s="10">
        <f>+E463</f>
        <v>148991364.41</v>
      </c>
      <c r="F462" s="10" t="s">
        <v>0</v>
      </c>
      <c r="G462" s="10" t="s">
        <v>0</v>
      </c>
    </row>
    <row r="463" spans="1:7" ht="38.25" x14ac:dyDescent="0.2">
      <c r="A463" s="17" t="s">
        <v>452</v>
      </c>
      <c r="B463" s="18" t="s">
        <v>401</v>
      </c>
      <c r="C463" s="18" t="s">
        <v>454</v>
      </c>
      <c r="D463" s="19" t="s">
        <v>0</v>
      </c>
      <c r="E463" s="20">
        <f>+E464</f>
        <v>148991364.41</v>
      </c>
      <c r="F463" s="20" t="s">
        <v>0</v>
      </c>
      <c r="G463" s="20" t="s">
        <v>0</v>
      </c>
    </row>
    <row r="464" spans="1:7" ht="25.5" x14ac:dyDescent="0.2">
      <c r="A464" s="21" t="s">
        <v>104</v>
      </c>
      <c r="B464" s="22" t="s">
        <v>401</v>
      </c>
      <c r="C464" s="22" t="s">
        <v>454</v>
      </c>
      <c r="D464" s="22" t="s">
        <v>105</v>
      </c>
      <c r="E464" s="23">
        <v>148991364.41</v>
      </c>
      <c r="F464" s="23" t="s">
        <v>0</v>
      </c>
      <c r="G464" s="23" t="s">
        <v>0</v>
      </c>
    </row>
    <row r="465" spans="1:7" ht="25.5" x14ac:dyDescent="0.2">
      <c r="A465" s="15" t="s">
        <v>455</v>
      </c>
      <c r="B465" s="7" t="s">
        <v>401</v>
      </c>
      <c r="C465" s="7" t="s">
        <v>456</v>
      </c>
      <c r="D465" s="16" t="s">
        <v>0</v>
      </c>
      <c r="E465" s="10">
        <f>+E466</f>
        <v>6789831.6900000004</v>
      </c>
      <c r="F465" s="10">
        <v>5262843.04</v>
      </c>
      <c r="G465" s="10">
        <v>5262843.04</v>
      </c>
    </row>
    <row r="466" spans="1:7" ht="89.25" x14ac:dyDescent="0.2">
      <c r="A466" s="15" t="s">
        <v>457</v>
      </c>
      <c r="B466" s="7" t="s">
        <v>401</v>
      </c>
      <c r="C466" s="7" t="s">
        <v>458</v>
      </c>
      <c r="D466" s="16" t="s">
        <v>0</v>
      </c>
      <c r="E466" s="10">
        <f>+E467+E468+E469</f>
        <v>6789831.6900000004</v>
      </c>
      <c r="F466" s="10">
        <v>5262843.04</v>
      </c>
      <c r="G466" s="10">
        <v>5262843.04</v>
      </c>
    </row>
    <row r="467" spans="1:7" ht="63.75" x14ac:dyDescent="0.2">
      <c r="A467" s="21" t="s">
        <v>28</v>
      </c>
      <c r="B467" s="22" t="s">
        <v>401</v>
      </c>
      <c r="C467" s="22" t="s">
        <v>458</v>
      </c>
      <c r="D467" s="22" t="s">
        <v>29</v>
      </c>
      <c r="E467" s="23">
        <f>6643693.61+43000</f>
        <v>6686693.6100000003</v>
      </c>
      <c r="F467" s="23">
        <v>5179156.04</v>
      </c>
      <c r="G467" s="23">
        <v>5179156.04</v>
      </c>
    </row>
    <row r="468" spans="1:7" ht="25.5" x14ac:dyDescent="0.2">
      <c r="A468" s="21" t="s">
        <v>30</v>
      </c>
      <c r="B468" s="22" t="s">
        <v>401</v>
      </c>
      <c r="C468" s="22" t="s">
        <v>458</v>
      </c>
      <c r="D468" s="22" t="s">
        <v>31</v>
      </c>
      <c r="E468" s="23">
        <v>98221</v>
      </c>
      <c r="F468" s="23">
        <v>82100</v>
      </c>
      <c r="G468" s="23">
        <v>82100</v>
      </c>
    </row>
    <row r="469" spans="1:7" x14ac:dyDescent="0.2">
      <c r="A469" s="21" t="s">
        <v>32</v>
      </c>
      <c r="B469" s="22" t="s">
        <v>401</v>
      </c>
      <c r="C469" s="22" t="s">
        <v>458</v>
      </c>
      <c r="D469" s="22" t="s">
        <v>33</v>
      </c>
      <c r="E469" s="23">
        <v>4917.08</v>
      </c>
      <c r="F469" s="23">
        <v>1587</v>
      </c>
      <c r="G469" s="23">
        <v>1587</v>
      </c>
    </row>
    <row r="470" spans="1:7" ht="38.25" x14ac:dyDescent="0.2">
      <c r="A470" s="15" t="s">
        <v>106</v>
      </c>
      <c r="B470" s="7" t="s">
        <v>401</v>
      </c>
      <c r="C470" s="7" t="s">
        <v>107</v>
      </c>
      <c r="D470" s="16" t="s">
        <v>0</v>
      </c>
      <c r="E470" s="10">
        <f>+E471+E486</f>
        <v>13528456.870000001</v>
      </c>
      <c r="F470" s="10">
        <v>8672237.9600000009</v>
      </c>
      <c r="G470" s="10">
        <v>8718002.0399999991</v>
      </c>
    </row>
    <row r="471" spans="1:7" ht="25.5" x14ac:dyDescent="0.2">
      <c r="A471" s="15" t="s">
        <v>108</v>
      </c>
      <c r="B471" s="7" t="s">
        <v>401</v>
      </c>
      <c r="C471" s="7" t="s">
        <v>109</v>
      </c>
      <c r="D471" s="16" t="s">
        <v>0</v>
      </c>
      <c r="E471" s="10">
        <f>+E472+E479+E481</f>
        <v>11509148.140000001</v>
      </c>
      <c r="F471" s="10">
        <v>8672237.9600000009</v>
      </c>
      <c r="G471" s="10">
        <v>8718002.0399999991</v>
      </c>
    </row>
    <row r="472" spans="1:7" ht="15.75" x14ac:dyDescent="0.2">
      <c r="A472" s="15" t="s">
        <v>459</v>
      </c>
      <c r="B472" s="7" t="s">
        <v>401</v>
      </c>
      <c r="C472" s="7" t="s">
        <v>460</v>
      </c>
      <c r="D472" s="16" t="s">
        <v>0</v>
      </c>
      <c r="E472" s="10">
        <f>+E473+E475+E477</f>
        <v>11293672.66</v>
      </c>
      <c r="F472" s="10">
        <v>8622237.9600000009</v>
      </c>
      <c r="G472" s="10">
        <v>8668002.0399999991</v>
      </c>
    </row>
    <row r="473" spans="1:7" ht="15.75" x14ac:dyDescent="0.2">
      <c r="A473" s="17" t="s">
        <v>48</v>
      </c>
      <c r="B473" s="18" t="s">
        <v>401</v>
      </c>
      <c r="C473" s="18" t="s">
        <v>461</v>
      </c>
      <c r="D473" s="19" t="s">
        <v>0</v>
      </c>
      <c r="E473" s="20">
        <f>+E474</f>
        <v>8224700.3200000003</v>
      </c>
      <c r="F473" s="20">
        <v>5109145.8499999996</v>
      </c>
      <c r="G473" s="20">
        <v>4914576.16</v>
      </c>
    </row>
    <row r="474" spans="1:7" ht="38.25" x14ac:dyDescent="0.2">
      <c r="A474" s="21" t="s">
        <v>50</v>
      </c>
      <c r="B474" s="22" t="s">
        <v>401</v>
      </c>
      <c r="C474" s="22" t="s">
        <v>461</v>
      </c>
      <c r="D474" s="22" t="s">
        <v>51</v>
      </c>
      <c r="E474" s="23">
        <f>8037221.92+187478.4</f>
        <v>8224700.3200000003</v>
      </c>
      <c r="F474" s="23">
        <v>5109145.8499999996</v>
      </c>
      <c r="G474" s="23">
        <v>4914576.16</v>
      </c>
    </row>
    <row r="475" spans="1:7" ht="15.75" x14ac:dyDescent="0.2">
      <c r="A475" s="17" t="s">
        <v>459</v>
      </c>
      <c r="B475" s="18" t="s">
        <v>401</v>
      </c>
      <c r="C475" s="18" t="s">
        <v>462</v>
      </c>
      <c r="D475" s="19" t="s">
        <v>0</v>
      </c>
      <c r="E475" s="20">
        <f>+E476</f>
        <v>2153724.2400000002</v>
      </c>
      <c r="F475" s="20">
        <v>2306018.19</v>
      </c>
      <c r="G475" s="20">
        <v>2500587.88</v>
      </c>
    </row>
    <row r="476" spans="1:7" ht="38.25" x14ac:dyDescent="0.2">
      <c r="A476" s="21" t="s">
        <v>50</v>
      </c>
      <c r="B476" s="22" t="s">
        <v>401</v>
      </c>
      <c r="C476" s="22" t="s">
        <v>462</v>
      </c>
      <c r="D476" s="22" t="s">
        <v>51</v>
      </c>
      <c r="E476" s="23">
        <v>2153724.2400000002</v>
      </c>
      <c r="F476" s="23">
        <v>2306018.19</v>
      </c>
      <c r="G476" s="23">
        <v>2500587.88</v>
      </c>
    </row>
    <row r="477" spans="1:7" ht="15.75" x14ac:dyDescent="0.2">
      <c r="A477" s="17" t="s">
        <v>459</v>
      </c>
      <c r="B477" s="18" t="s">
        <v>401</v>
      </c>
      <c r="C477" s="18" t="s">
        <v>463</v>
      </c>
      <c r="D477" s="19" t="s">
        <v>0</v>
      </c>
      <c r="E477" s="20">
        <f>+E478</f>
        <v>915248.1</v>
      </c>
      <c r="F477" s="20">
        <v>1207073.92</v>
      </c>
      <c r="G477" s="20">
        <v>1252838</v>
      </c>
    </row>
    <row r="478" spans="1:7" ht="38.25" x14ac:dyDescent="0.2">
      <c r="A478" s="21" t="s">
        <v>50</v>
      </c>
      <c r="B478" s="22" t="s">
        <v>401</v>
      </c>
      <c r="C478" s="22" t="s">
        <v>463</v>
      </c>
      <c r="D478" s="22" t="s">
        <v>51</v>
      </c>
      <c r="E478" s="23">
        <v>915248.1</v>
      </c>
      <c r="F478" s="23">
        <v>1207073.92</v>
      </c>
      <c r="G478" s="23">
        <v>1252838</v>
      </c>
    </row>
    <row r="479" spans="1:7" ht="25.5" x14ac:dyDescent="0.2">
      <c r="A479" s="15" t="s">
        <v>114</v>
      </c>
      <c r="B479" s="7" t="s">
        <v>401</v>
      </c>
      <c r="C479" s="7" t="s">
        <v>115</v>
      </c>
      <c r="D479" s="16" t="s">
        <v>0</v>
      </c>
      <c r="E479" s="10">
        <f>+E480</f>
        <v>48500</v>
      </c>
      <c r="F479" s="10">
        <v>50000</v>
      </c>
      <c r="G479" s="10">
        <v>50000</v>
      </c>
    </row>
    <row r="480" spans="1:7" ht="38.25" x14ac:dyDescent="0.2">
      <c r="A480" s="21" t="s">
        <v>50</v>
      </c>
      <c r="B480" s="22" t="s">
        <v>401</v>
      </c>
      <c r="C480" s="22" t="s">
        <v>115</v>
      </c>
      <c r="D480" s="22" t="s">
        <v>51</v>
      </c>
      <c r="E480" s="23">
        <f>30000+18500</f>
        <v>48500</v>
      </c>
      <c r="F480" s="23">
        <v>50000</v>
      </c>
      <c r="G480" s="23">
        <v>50000</v>
      </c>
    </row>
    <row r="481" spans="1:7" ht="25.5" x14ac:dyDescent="0.2">
      <c r="A481" s="15" t="s">
        <v>55</v>
      </c>
      <c r="B481" s="7" t="s">
        <v>401</v>
      </c>
      <c r="C481" s="7" t="s">
        <v>464</v>
      </c>
      <c r="D481" s="16" t="s">
        <v>0</v>
      </c>
      <c r="E481" s="10">
        <f>+E482+E484</f>
        <v>166975.47999999998</v>
      </c>
      <c r="F481" s="10" t="s">
        <v>0</v>
      </c>
      <c r="G481" s="10" t="s">
        <v>0</v>
      </c>
    </row>
    <row r="482" spans="1:7" ht="15.75" x14ac:dyDescent="0.2">
      <c r="A482" s="17" t="s">
        <v>48</v>
      </c>
      <c r="B482" s="18" t="s">
        <v>401</v>
      </c>
      <c r="C482" s="18" t="s">
        <v>465</v>
      </c>
      <c r="D482" s="19" t="s">
        <v>0</v>
      </c>
      <c r="E482" s="20">
        <f>+E483</f>
        <v>165682.93</v>
      </c>
      <c r="F482" s="20" t="s">
        <v>0</v>
      </c>
      <c r="G482" s="20" t="s">
        <v>0</v>
      </c>
    </row>
    <row r="483" spans="1:7" ht="38.25" x14ac:dyDescent="0.2">
      <c r="A483" s="21" t="s">
        <v>50</v>
      </c>
      <c r="B483" s="22" t="s">
        <v>401</v>
      </c>
      <c r="C483" s="22" t="s">
        <v>465</v>
      </c>
      <c r="D483" s="22" t="s">
        <v>51</v>
      </c>
      <c r="E483" s="23">
        <v>165682.93</v>
      </c>
      <c r="F483" s="23" t="s">
        <v>0</v>
      </c>
      <c r="G483" s="23" t="s">
        <v>0</v>
      </c>
    </row>
    <row r="484" spans="1:7" ht="25.5" x14ac:dyDescent="0.2">
      <c r="A484" s="17" t="s">
        <v>55</v>
      </c>
      <c r="B484" s="18" t="s">
        <v>401</v>
      </c>
      <c r="C484" s="18" t="s">
        <v>466</v>
      </c>
      <c r="D484" s="19" t="s">
        <v>0</v>
      </c>
      <c r="E484" s="20">
        <f>+E485</f>
        <v>1292.55</v>
      </c>
      <c r="F484" s="20" t="s">
        <v>0</v>
      </c>
      <c r="G484" s="20" t="s">
        <v>0</v>
      </c>
    </row>
    <row r="485" spans="1:7" ht="38.25" x14ac:dyDescent="0.2">
      <c r="A485" s="21" t="s">
        <v>50</v>
      </c>
      <c r="B485" s="22" t="s">
        <v>401</v>
      </c>
      <c r="C485" s="22" t="s">
        <v>466</v>
      </c>
      <c r="D485" s="22" t="s">
        <v>51</v>
      </c>
      <c r="E485" s="23">
        <v>1292.55</v>
      </c>
      <c r="F485" s="23" t="s">
        <v>0</v>
      </c>
      <c r="G485" s="23" t="s">
        <v>0</v>
      </c>
    </row>
    <row r="486" spans="1:7" ht="51" x14ac:dyDescent="0.2">
      <c r="A486" s="15" t="s">
        <v>122</v>
      </c>
      <c r="B486" s="7" t="s">
        <v>401</v>
      </c>
      <c r="C486" s="7" t="s">
        <v>123</v>
      </c>
      <c r="D486" s="16" t="s">
        <v>0</v>
      </c>
      <c r="E486" s="10">
        <f>+E487</f>
        <v>2019308.73</v>
      </c>
      <c r="F486" s="10" t="s">
        <v>0</v>
      </c>
      <c r="G486" s="10" t="s">
        <v>0</v>
      </c>
    </row>
    <row r="487" spans="1:7" ht="38.25" x14ac:dyDescent="0.2">
      <c r="A487" s="15" t="s">
        <v>124</v>
      </c>
      <c r="B487" s="7" t="s">
        <v>401</v>
      </c>
      <c r="C487" s="7" t="s">
        <v>125</v>
      </c>
      <c r="D487" s="16" t="s">
        <v>0</v>
      </c>
      <c r="E487" s="10">
        <f>+E488</f>
        <v>2019308.73</v>
      </c>
      <c r="F487" s="10" t="s">
        <v>0</v>
      </c>
      <c r="G487" s="10" t="s">
        <v>0</v>
      </c>
    </row>
    <row r="488" spans="1:7" ht="38.25" x14ac:dyDescent="0.2">
      <c r="A488" s="21" t="s">
        <v>50</v>
      </c>
      <c r="B488" s="22" t="s">
        <v>401</v>
      </c>
      <c r="C488" s="22" t="s">
        <v>125</v>
      </c>
      <c r="D488" s="22" t="s">
        <v>51</v>
      </c>
      <c r="E488" s="23">
        <f>2022338.71-3029.98</f>
        <v>2019308.73</v>
      </c>
      <c r="F488" s="23" t="s">
        <v>0</v>
      </c>
      <c r="G488" s="23" t="s">
        <v>0</v>
      </c>
    </row>
    <row r="489" spans="1:7" ht="38.25" x14ac:dyDescent="0.2">
      <c r="A489" s="15" t="s">
        <v>126</v>
      </c>
      <c r="B489" s="7" t="s">
        <v>401</v>
      </c>
      <c r="C489" s="7" t="s">
        <v>127</v>
      </c>
      <c r="D489" s="16" t="s">
        <v>0</v>
      </c>
      <c r="E489" s="10">
        <f>+E490+E496</f>
        <v>2413252.34</v>
      </c>
      <c r="F489" s="10">
        <v>2143000</v>
      </c>
      <c r="G489" s="10">
        <v>2143000</v>
      </c>
    </row>
    <row r="490" spans="1:7" ht="25.5" x14ac:dyDescent="0.2">
      <c r="A490" s="15" t="s">
        <v>156</v>
      </c>
      <c r="B490" s="7" t="s">
        <v>401</v>
      </c>
      <c r="C490" s="7" t="s">
        <v>157</v>
      </c>
      <c r="D490" s="16" t="s">
        <v>0</v>
      </c>
      <c r="E490" s="10">
        <f>+E491+E494</f>
        <v>1309870.94</v>
      </c>
      <c r="F490" s="10">
        <v>1573000</v>
      </c>
      <c r="G490" s="10">
        <v>1573000</v>
      </c>
    </row>
    <row r="491" spans="1:7" ht="38.25" x14ac:dyDescent="0.2">
      <c r="A491" s="15" t="s">
        <v>158</v>
      </c>
      <c r="B491" s="7" t="s">
        <v>401</v>
      </c>
      <c r="C491" s="7" t="s">
        <v>159</v>
      </c>
      <c r="D491" s="16" t="s">
        <v>0</v>
      </c>
      <c r="E491" s="10">
        <f>+E492</f>
        <v>617999.93999999994</v>
      </c>
      <c r="F491" s="10">
        <v>985500</v>
      </c>
      <c r="G491" s="10">
        <v>985500</v>
      </c>
    </row>
    <row r="492" spans="1:7" ht="15.75" x14ac:dyDescent="0.2">
      <c r="A492" s="17" t="s">
        <v>48</v>
      </c>
      <c r="B492" s="18" t="s">
        <v>401</v>
      </c>
      <c r="C492" s="18" t="s">
        <v>160</v>
      </c>
      <c r="D492" s="19" t="s">
        <v>0</v>
      </c>
      <c r="E492" s="20">
        <f>+E493</f>
        <v>617999.93999999994</v>
      </c>
      <c r="F492" s="20">
        <v>985500</v>
      </c>
      <c r="G492" s="20">
        <v>985500</v>
      </c>
    </row>
    <row r="493" spans="1:7" ht="38.25" x14ac:dyDescent="0.2">
      <c r="A493" s="21" t="s">
        <v>50</v>
      </c>
      <c r="B493" s="22" t="s">
        <v>401</v>
      </c>
      <c r="C493" s="22" t="s">
        <v>160</v>
      </c>
      <c r="D493" s="22" t="s">
        <v>51</v>
      </c>
      <c r="E493" s="23">
        <f>800000-182000-0.06</f>
        <v>617999.93999999994</v>
      </c>
      <c r="F493" s="23">
        <v>985500</v>
      </c>
      <c r="G493" s="23">
        <v>985500</v>
      </c>
    </row>
    <row r="494" spans="1:7" ht="25.5" x14ac:dyDescent="0.2">
      <c r="A494" s="15" t="s">
        <v>162</v>
      </c>
      <c r="B494" s="7" t="s">
        <v>401</v>
      </c>
      <c r="C494" s="7" t="s">
        <v>163</v>
      </c>
      <c r="D494" s="16" t="s">
        <v>0</v>
      </c>
      <c r="E494" s="10">
        <f>+E495</f>
        <v>691871</v>
      </c>
      <c r="F494" s="10">
        <v>587500</v>
      </c>
      <c r="G494" s="10">
        <v>587500</v>
      </c>
    </row>
    <row r="495" spans="1:7" ht="38.25" x14ac:dyDescent="0.2">
      <c r="A495" s="21" t="s">
        <v>50</v>
      </c>
      <c r="B495" s="22" t="s">
        <v>401</v>
      </c>
      <c r="C495" s="22" t="s">
        <v>163</v>
      </c>
      <c r="D495" s="22" t="s">
        <v>51</v>
      </c>
      <c r="E495" s="23">
        <f>531000+197500-36629</f>
        <v>691871</v>
      </c>
      <c r="F495" s="23">
        <v>587500</v>
      </c>
      <c r="G495" s="23">
        <v>587500</v>
      </c>
    </row>
    <row r="496" spans="1:7" ht="25.5" x14ac:dyDescent="0.2">
      <c r="A496" s="15" t="s">
        <v>168</v>
      </c>
      <c r="B496" s="7" t="s">
        <v>401</v>
      </c>
      <c r="C496" s="7" t="s">
        <v>169</v>
      </c>
      <c r="D496" s="16" t="s">
        <v>0</v>
      </c>
      <c r="E496" s="10">
        <f>+E497+E500</f>
        <v>1103381.3999999999</v>
      </c>
      <c r="F496" s="10">
        <v>570000</v>
      </c>
      <c r="G496" s="10">
        <v>570000</v>
      </c>
    </row>
    <row r="497" spans="1:7" ht="76.5" x14ac:dyDescent="0.2">
      <c r="A497" s="15" t="s">
        <v>172</v>
      </c>
      <c r="B497" s="7" t="s">
        <v>401</v>
      </c>
      <c r="C497" s="7" t="s">
        <v>173</v>
      </c>
      <c r="D497" s="16" t="s">
        <v>0</v>
      </c>
      <c r="E497" s="10">
        <f>+E498</f>
        <v>278048.06</v>
      </c>
      <c r="F497" s="10">
        <v>570000</v>
      </c>
      <c r="G497" s="10">
        <v>570000</v>
      </c>
    </row>
    <row r="498" spans="1:7" ht="15.75" x14ac:dyDescent="0.2">
      <c r="A498" s="17" t="s">
        <v>48</v>
      </c>
      <c r="B498" s="18" t="s">
        <v>401</v>
      </c>
      <c r="C498" s="18" t="s">
        <v>174</v>
      </c>
      <c r="D498" s="19" t="s">
        <v>0</v>
      </c>
      <c r="E498" s="20">
        <f>+E499</f>
        <v>278048.06</v>
      </c>
      <c r="F498" s="20">
        <v>570000</v>
      </c>
      <c r="G498" s="20">
        <v>570000</v>
      </c>
    </row>
    <row r="499" spans="1:7" ht="38.25" x14ac:dyDescent="0.2">
      <c r="A499" s="21" t="s">
        <v>50</v>
      </c>
      <c r="B499" s="22" t="s">
        <v>401</v>
      </c>
      <c r="C499" s="22" t="s">
        <v>174</v>
      </c>
      <c r="D499" s="22" t="s">
        <v>51</v>
      </c>
      <c r="E499" s="23">
        <f>405938.38-42746.78-85143.54</f>
        <v>278048.06</v>
      </c>
      <c r="F499" s="23">
        <v>570000</v>
      </c>
      <c r="G499" s="23">
        <v>570000</v>
      </c>
    </row>
    <row r="500" spans="1:7" ht="38.25" x14ac:dyDescent="0.2">
      <c r="A500" s="15" t="s">
        <v>467</v>
      </c>
      <c r="B500" s="7" t="s">
        <v>401</v>
      </c>
      <c r="C500" s="7" t="s">
        <v>468</v>
      </c>
      <c r="D500" s="16" t="s">
        <v>0</v>
      </c>
      <c r="E500" s="10">
        <f>+E501</f>
        <v>825333.34</v>
      </c>
      <c r="F500" s="10" t="s">
        <v>0</v>
      </c>
      <c r="G500" s="10" t="s">
        <v>0</v>
      </c>
    </row>
    <row r="501" spans="1:7" ht="38.25" x14ac:dyDescent="0.2">
      <c r="A501" s="17" t="s">
        <v>469</v>
      </c>
      <c r="B501" s="18" t="s">
        <v>401</v>
      </c>
      <c r="C501" s="18" t="s">
        <v>470</v>
      </c>
      <c r="D501" s="19" t="s">
        <v>0</v>
      </c>
      <c r="E501" s="20">
        <f>+E502</f>
        <v>825333.34</v>
      </c>
      <c r="F501" s="20" t="s">
        <v>0</v>
      </c>
      <c r="G501" s="20" t="s">
        <v>0</v>
      </c>
    </row>
    <row r="502" spans="1:7" ht="38.25" x14ac:dyDescent="0.2">
      <c r="A502" s="21" t="s">
        <v>50</v>
      </c>
      <c r="B502" s="22" t="s">
        <v>401</v>
      </c>
      <c r="C502" s="22" t="s">
        <v>470</v>
      </c>
      <c r="D502" s="22" t="s">
        <v>51</v>
      </c>
      <c r="E502" s="23">
        <v>825333.34</v>
      </c>
      <c r="F502" s="23" t="s">
        <v>0</v>
      </c>
      <c r="G502" s="23" t="s">
        <v>0</v>
      </c>
    </row>
    <row r="503" spans="1:7" ht="25.5" x14ac:dyDescent="0.2">
      <c r="A503" s="15" t="s">
        <v>205</v>
      </c>
      <c r="B503" s="7" t="s">
        <v>401</v>
      </c>
      <c r="C503" s="7" t="s">
        <v>206</v>
      </c>
      <c r="D503" s="16" t="s">
        <v>0</v>
      </c>
      <c r="E503" s="10">
        <f>+E504</f>
        <v>0</v>
      </c>
      <c r="F503" s="10">
        <v>15000</v>
      </c>
      <c r="G503" s="10">
        <v>15000</v>
      </c>
    </row>
    <row r="504" spans="1:7" ht="25.5" x14ac:dyDescent="0.2">
      <c r="A504" s="15" t="s">
        <v>237</v>
      </c>
      <c r="B504" s="7" t="s">
        <v>401</v>
      </c>
      <c r="C504" s="7" t="s">
        <v>238</v>
      </c>
      <c r="D504" s="16" t="s">
        <v>0</v>
      </c>
      <c r="E504" s="10">
        <f>+E505+E507</f>
        <v>0</v>
      </c>
      <c r="F504" s="10">
        <v>15000</v>
      </c>
      <c r="G504" s="10">
        <v>15000</v>
      </c>
    </row>
    <row r="505" spans="1:7" ht="51" x14ac:dyDescent="0.2">
      <c r="A505" s="15" t="s">
        <v>471</v>
      </c>
      <c r="B505" s="7" t="s">
        <v>401</v>
      </c>
      <c r="C505" s="7" t="s">
        <v>472</v>
      </c>
      <c r="D505" s="16" t="s">
        <v>0</v>
      </c>
      <c r="E505" s="10">
        <f>+E506</f>
        <v>0</v>
      </c>
      <c r="F505" s="10">
        <v>10000</v>
      </c>
      <c r="G505" s="10">
        <v>10000</v>
      </c>
    </row>
    <row r="506" spans="1:7" ht="25.5" x14ac:dyDescent="0.2">
      <c r="A506" s="21" t="s">
        <v>30</v>
      </c>
      <c r="B506" s="22" t="s">
        <v>401</v>
      </c>
      <c r="C506" s="22" t="s">
        <v>472</v>
      </c>
      <c r="D506" s="22" t="s">
        <v>31</v>
      </c>
      <c r="E506" s="23"/>
      <c r="F506" s="23">
        <v>10000</v>
      </c>
      <c r="G506" s="23">
        <v>10000</v>
      </c>
    </row>
    <row r="507" spans="1:7" ht="38.25" x14ac:dyDescent="0.2">
      <c r="A507" s="15" t="s">
        <v>473</v>
      </c>
      <c r="B507" s="7" t="s">
        <v>401</v>
      </c>
      <c r="C507" s="7" t="s">
        <v>474</v>
      </c>
      <c r="D507" s="16" t="s">
        <v>0</v>
      </c>
      <c r="E507" s="10">
        <f>+E508</f>
        <v>0</v>
      </c>
      <c r="F507" s="10">
        <v>5000</v>
      </c>
      <c r="G507" s="10">
        <v>5000</v>
      </c>
    </row>
    <row r="508" spans="1:7" ht="63.75" x14ac:dyDescent="0.2">
      <c r="A508" s="21" t="s">
        <v>28</v>
      </c>
      <c r="B508" s="22" t="s">
        <v>401</v>
      </c>
      <c r="C508" s="22" t="s">
        <v>474</v>
      </c>
      <c r="D508" s="22" t="s">
        <v>29</v>
      </c>
      <c r="E508" s="23"/>
      <c r="F508" s="23">
        <v>5000</v>
      </c>
      <c r="G508" s="23">
        <v>5000</v>
      </c>
    </row>
    <row r="509" spans="1:7" ht="38.25" x14ac:dyDescent="0.2">
      <c r="A509" s="15" t="s">
        <v>243</v>
      </c>
      <c r="B509" s="7" t="s">
        <v>401</v>
      </c>
      <c r="C509" s="7" t="s">
        <v>244</v>
      </c>
      <c r="D509" s="16" t="s">
        <v>0</v>
      </c>
      <c r="E509" s="10">
        <f>+E510</f>
        <v>30000</v>
      </c>
      <c r="F509" s="10">
        <v>20100</v>
      </c>
      <c r="G509" s="10">
        <v>19000</v>
      </c>
    </row>
    <row r="510" spans="1:7" ht="15.75" x14ac:dyDescent="0.2">
      <c r="A510" s="15" t="s">
        <v>277</v>
      </c>
      <c r="B510" s="7" t="s">
        <v>401</v>
      </c>
      <c r="C510" s="7" t="s">
        <v>278</v>
      </c>
      <c r="D510" s="16" t="s">
        <v>0</v>
      </c>
      <c r="E510" s="10">
        <f>+E511</f>
        <v>30000</v>
      </c>
      <c r="F510" s="10">
        <v>20100</v>
      </c>
      <c r="G510" s="10">
        <v>19000</v>
      </c>
    </row>
    <row r="511" spans="1:7" ht="38.25" x14ac:dyDescent="0.2">
      <c r="A511" s="15" t="s">
        <v>475</v>
      </c>
      <c r="B511" s="7" t="s">
        <v>401</v>
      </c>
      <c r="C511" s="7" t="s">
        <v>476</v>
      </c>
      <c r="D511" s="16" t="s">
        <v>0</v>
      </c>
      <c r="E511" s="10">
        <f>+E512</f>
        <v>30000</v>
      </c>
      <c r="F511" s="10">
        <v>20100</v>
      </c>
      <c r="G511" s="10">
        <v>19000</v>
      </c>
    </row>
    <row r="512" spans="1:7" ht="38.25" x14ac:dyDescent="0.2">
      <c r="A512" s="21" t="s">
        <v>50</v>
      </c>
      <c r="B512" s="22" t="s">
        <v>401</v>
      </c>
      <c r="C512" s="22" t="s">
        <v>476</v>
      </c>
      <c r="D512" s="22" t="s">
        <v>51</v>
      </c>
      <c r="E512" s="23">
        <v>30000</v>
      </c>
      <c r="F512" s="23">
        <v>20100</v>
      </c>
      <c r="G512" s="23">
        <v>19000</v>
      </c>
    </row>
    <row r="513" spans="1:7" ht="51" x14ac:dyDescent="0.2">
      <c r="A513" s="15" t="s">
        <v>305</v>
      </c>
      <c r="B513" s="7" t="s">
        <v>401</v>
      </c>
      <c r="C513" s="7" t="s">
        <v>306</v>
      </c>
      <c r="D513" s="16" t="s">
        <v>0</v>
      </c>
      <c r="E513" s="10">
        <f>+E514</f>
        <v>60000</v>
      </c>
      <c r="F513" s="10">
        <v>190000</v>
      </c>
      <c r="G513" s="10">
        <v>190000</v>
      </c>
    </row>
    <row r="514" spans="1:7" ht="25.5" x14ac:dyDescent="0.2">
      <c r="A514" s="15" t="s">
        <v>307</v>
      </c>
      <c r="B514" s="7" t="s">
        <v>401</v>
      </c>
      <c r="C514" s="7" t="s">
        <v>308</v>
      </c>
      <c r="D514" s="16" t="s">
        <v>0</v>
      </c>
      <c r="E514" s="10">
        <f>+E515+E517</f>
        <v>60000</v>
      </c>
      <c r="F514" s="10">
        <v>190000</v>
      </c>
      <c r="G514" s="10">
        <v>190000</v>
      </c>
    </row>
    <row r="515" spans="1:7" ht="25.5" x14ac:dyDescent="0.2">
      <c r="A515" s="15" t="s">
        <v>332</v>
      </c>
      <c r="B515" s="7" t="s">
        <v>401</v>
      </c>
      <c r="C515" s="7" t="s">
        <v>333</v>
      </c>
      <c r="D515" s="16" t="s">
        <v>0</v>
      </c>
      <c r="E515" s="10">
        <f>+E516</f>
        <v>11800</v>
      </c>
      <c r="F515" s="10">
        <v>90000</v>
      </c>
      <c r="G515" s="10">
        <v>90000</v>
      </c>
    </row>
    <row r="516" spans="1:7" ht="38.25" x14ac:dyDescent="0.2">
      <c r="A516" s="21" t="s">
        <v>50</v>
      </c>
      <c r="B516" s="22" t="s">
        <v>401</v>
      </c>
      <c r="C516" s="22" t="s">
        <v>333</v>
      </c>
      <c r="D516" s="22" t="s">
        <v>51</v>
      </c>
      <c r="E516" s="23">
        <v>11800</v>
      </c>
      <c r="F516" s="23">
        <v>90000</v>
      </c>
      <c r="G516" s="23">
        <v>90000</v>
      </c>
    </row>
    <row r="517" spans="1:7" ht="15.75" x14ac:dyDescent="0.2">
      <c r="A517" s="15" t="s">
        <v>334</v>
      </c>
      <c r="B517" s="7" t="s">
        <v>401</v>
      </c>
      <c r="C517" s="7" t="s">
        <v>335</v>
      </c>
      <c r="D517" s="16" t="s">
        <v>0</v>
      </c>
      <c r="E517" s="10">
        <f>+E518</f>
        <v>48200</v>
      </c>
      <c r="F517" s="10">
        <v>100000</v>
      </c>
      <c r="G517" s="10">
        <v>100000</v>
      </c>
    </row>
    <row r="518" spans="1:7" ht="38.25" x14ac:dyDescent="0.2">
      <c r="A518" s="21" t="s">
        <v>50</v>
      </c>
      <c r="B518" s="22" t="s">
        <v>401</v>
      </c>
      <c r="C518" s="22" t="s">
        <v>335</v>
      </c>
      <c r="D518" s="22" t="s">
        <v>51</v>
      </c>
      <c r="E518" s="23">
        <v>48200</v>
      </c>
      <c r="F518" s="23">
        <v>100000</v>
      </c>
      <c r="G518" s="23">
        <v>100000</v>
      </c>
    </row>
    <row r="519" spans="1:7" ht="38.25" x14ac:dyDescent="0.2">
      <c r="A519" s="11" t="s">
        <v>477</v>
      </c>
      <c r="B519" s="12" t="s">
        <v>478</v>
      </c>
      <c r="C519" s="13" t="s">
        <v>0</v>
      </c>
      <c r="D519" s="13" t="s">
        <v>0</v>
      </c>
      <c r="E519" s="14">
        <f>+E520+E529</f>
        <v>14245244.65</v>
      </c>
      <c r="F519" s="14">
        <v>20309117.100000001</v>
      </c>
      <c r="G519" s="14">
        <v>27185795.129999999</v>
      </c>
    </row>
    <row r="520" spans="1:7" ht="51" x14ac:dyDescent="0.2">
      <c r="A520" s="15" t="s">
        <v>479</v>
      </c>
      <c r="B520" s="7" t="s">
        <v>478</v>
      </c>
      <c r="C520" s="7" t="s">
        <v>480</v>
      </c>
      <c r="D520" s="16" t="s">
        <v>0</v>
      </c>
      <c r="E520" s="10">
        <f>+E521+E524</f>
        <v>14245244.65</v>
      </c>
      <c r="F520" s="10">
        <v>13497117.1</v>
      </c>
      <c r="G520" s="10">
        <v>13135795.130000001</v>
      </c>
    </row>
    <row r="521" spans="1:7" ht="25.5" x14ac:dyDescent="0.2">
      <c r="A521" s="15" t="s">
        <v>481</v>
      </c>
      <c r="B521" s="7" t="s">
        <v>478</v>
      </c>
      <c r="C521" s="7" t="s">
        <v>482</v>
      </c>
      <c r="D521" s="16" t="s">
        <v>0</v>
      </c>
      <c r="E521" s="10">
        <f>+E522</f>
        <v>3647840.17</v>
      </c>
      <c r="F521" s="10">
        <v>5381300</v>
      </c>
      <c r="G521" s="10">
        <v>4577500</v>
      </c>
    </row>
    <row r="522" spans="1:7" ht="25.5" x14ac:dyDescent="0.2">
      <c r="A522" s="15" t="s">
        <v>483</v>
      </c>
      <c r="B522" s="7" t="s">
        <v>478</v>
      </c>
      <c r="C522" s="7" t="s">
        <v>484</v>
      </c>
      <c r="D522" s="16" t="s">
        <v>0</v>
      </c>
      <c r="E522" s="10">
        <f>+E523</f>
        <v>3647840.17</v>
      </c>
      <c r="F522" s="10">
        <v>5381300</v>
      </c>
      <c r="G522" s="10">
        <v>4577500</v>
      </c>
    </row>
    <row r="523" spans="1:7" ht="25.5" x14ac:dyDescent="0.2">
      <c r="A523" s="21" t="s">
        <v>485</v>
      </c>
      <c r="B523" s="22" t="s">
        <v>478</v>
      </c>
      <c r="C523" s="22" t="s">
        <v>484</v>
      </c>
      <c r="D523" s="22" t="s">
        <v>486</v>
      </c>
      <c r="E523" s="23">
        <f>3811608.28-163768.11</f>
        <v>3647840.17</v>
      </c>
      <c r="F523" s="23">
        <v>5381300</v>
      </c>
      <c r="G523" s="23">
        <v>4577500</v>
      </c>
    </row>
    <row r="524" spans="1:7" ht="25.5" x14ac:dyDescent="0.2">
      <c r="A524" s="15" t="s">
        <v>487</v>
      </c>
      <c r="B524" s="7" t="s">
        <v>478</v>
      </c>
      <c r="C524" s="7" t="s">
        <v>488</v>
      </c>
      <c r="D524" s="16" t="s">
        <v>0</v>
      </c>
      <c r="E524" s="10">
        <f>+E525</f>
        <v>10597404.48</v>
      </c>
      <c r="F524" s="10">
        <v>8115817.0999999996</v>
      </c>
      <c r="G524" s="10">
        <v>8558295.1300000008</v>
      </c>
    </row>
    <row r="525" spans="1:7" ht="25.5" x14ac:dyDescent="0.2">
      <c r="A525" s="15" t="s">
        <v>489</v>
      </c>
      <c r="B525" s="7" t="s">
        <v>478</v>
      </c>
      <c r="C525" s="7" t="s">
        <v>490</v>
      </c>
      <c r="D525" s="16" t="s">
        <v>0</v>
      </c>
      <c r="E525" s="10">
        <f>+E526+E527+E528</f>
        <v>10597404.48</v>
      </c>
      <c r="F525" s="10">
        <v>8115817.0999999996</v>
      </c>
      <c r="G525" s="10">
        <v>8558295.1300000008</v>
      </c>
    </row>
    <row r="526" spans="1:7" ht="63.75" x14ac:dyDescent="0.2">
      <c r="A526" s="21" t="s">
        <v>28</v>
      </c>
      <c r="B526" s="22" t="s">
        <v>478</v>
      </c>
      <c r="C526" s="22" t="s">
        <v>490</v>
      </c>
      <c r="D526" s="22" t="s">
        <v>29</v>
      </c>
      <c r="E526" s="23">
        <f>10155029.82+225204</f>
        <v>10380233.82</v>
      </c>
      <c r="F526" s="23">
        <v>8115817.0999999996</v>
      </c>
      <c r="G526" s="23">
        <v>8558295.1300000008</v>
      </c>
    </row>
    <row r="527" spans="1:7" ht="25.5" x14ac:dyDescent="0.2">
      <c r="A527" s="21" t="s">
        <v>30</v>
      </c>
      <c r="B527" s="22" t="s">
        <v>478</v>
      </c>
      <c r="C527" s="22" t="s">
        <v>490</v>
      </c>
      <c r="D527" s="22" t="s">
        <v>31</v>
      </c>
      <c r="E527" s="23">
        <f>230927.67-14253.07</f>
        <v>216674.6</v>
      </c>
      <c r="F527" s="23" t="s">
        <v>0</v>
      </c>
      <c r="G527" s="23" t="s">
        <v>0</v>
      </c>
    </row>
    <row r="528" spans="1:7" x14ac:dyDescent="0.2">
      <c r="A528" s="21" t="s">
        <v>32</v>
      </c>
      <c r="B528" s="22" t="s">
        <v>478</v>
      </c>
      <c r="C528" s="22" t="s">
        <v>490</v>
      </c>
      <c r="D528" s="22" t="s">
        <v>33</v>
      </c>
      <c r="E528" s="23">
        <f>2096.06-1600</f>
        <v>496.05999999999995</v>
      </c>
      <c r="F528" s="23" t="s">
        <v>0</v>
      </c>
      <c r="G528" s="23" t="s">
        <v>0</v>
      </c>
    </row>
    <row r="529" spans="1:7" ht="15.75" x14ac:dyDescent="0.2">
      <c r="A529" s="15" t="s">
        <v>24</v>
      </c>
      <c r="B529" s="7" t="s">
        <v>478</v>
      </c>
      <c r="C529" s="7" t="s">
        <v>25</v>
      </c>
      <c r="D529" s="16" t="s">
        <v>0</v>
      </c>
      <c r="E529" s="10">
        <f>+E530</f>
        <v>0</v>
      </c>
      <c r="F529" s="10">
        <v>6812000</v>
      </c>
      <c r="G529" s="10">
        <v>14050000</v>
      </c>
    </row>
    <row r="530" spans="1:7" ht="15.75" x14ac:dyDescent="0.2">
      <c r="A530" s="17" t="s">
        <v>491</v>
      </c>
      <c r="B530" s="18" t="s">
        <v>478</v>
      </c>
      <c r="C530" s="18" t="s">
        <v>492</v>
      </c>
      <c r="D530" s="19" t="s">
        <v>0</v>
      </c>
      <c r="E530" s="20">
        <f>+E531</f>
        <v>0</v>
      </c>
      <c r="F530" s="20">
        <v>6812000</v>
      </c>
      <c r="G530" s="20">
        <v>14050000</v>
      </c>
    </row>
    <row r="531" spans="1:7" x14ac:dyDescent="0.2">
      <c r="A531" s="21" t="s">
        <v>493</v>
      </c>
      <c r="B531" s="22" t="s">
        <v>478</v>
      </c>
      <c r="C531" s="22" t="s">
        <v>492</v>
      </c>
      <c r="D531" s="22" t="s">
        <v>494</v>
      </c>
      <c r="E531" s="23">
        <v>0</v>
      </c>
      <c r="F531" s="23">
        <v>6812000</v>
      </c>
      <c r="G531" s="23">
        <v>14050000</v>
      </c>
    </row>
  </sheetData>
  <mergeCells count="7">
    <mergeCell ref="A12:G12"/>
    <mergeCell ref="A13:G13"/>
    <mergeCell ref="A14:A15"/>
    <mergeCell ref="B14:B15"/>
    <mergeCell ref="C14:C15"/>
    <mergeCell ref="D14:D15"/>
    <mergeCell ref="E14:G14"/>
  </mergeCells>
  <pageMargins left="1.0236220472440944" right="0.39370078740157483" top="0.78740157480314965" bottom="0.39370078740157483" header="0.31496062992125984" footer="0.31496062992125984"/>
  <pageSetup paperSize="9" scale="72" orientation="portrait"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ведомств</vt:lpstr>
      <vt:lpstr>ведомств!Заголовки_для_печати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Бабина Виктория Александровна</dc:creator>
  <cp:lastModifiedBy>Бабина Виктория Александровна</cp:lastModifiedBy>
  <cp:lastPrinted>2020-11-26T14:11:27Z</cp:lastPrinted>
  <dcterms:created xsi:type="dcterms:W3CDTF">2020-11-25T17:01:36Z</dcterms:created>
  <dcterms:modified xsi:type="dcterms:W3CDTF">2020-11-26T14:34:19Z</dcterms:modified>
</cp:coreProperties>
</file>